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360" yWindow="288" windowWidth="13392" windowHeight="6996" tabRatio="870"/>
  </bookViews>
  <sheets>
    <sheet name="PARCS Equipment-Pricing" sheetId="14" r:id="rId1"/>
    <sheet name="Base PARCS Project" sheetId="1" r:id="rId2"/>
    <sheet name="OptionalTasks" sheetId="15" r:id="rId3"/>
  </sheets>
  <definedNames>
    <definedName name="_xlnm.Print_Area" localSheetId="1">'Base PARCS Project'!$A$1:$F$150</definedName>
    <definedName name="_xlnm.Print_Area" localSheetId="2">OptionalTasks!$A$1:$F$191</definedName>
    <definedName name="_xlnm.Print_Area" localSheetId="0">'PARCS Equipment-Pricing'!$A$1:$M$111</definedName>
    <definedName name="_xlnm.Print_Titles" localSheetId="1">'Base PARCS Project'!$1:$2</definedName>
    <definedName name="Proposal_Cost" localSheetId="1">'Base PARCS Project'!$A$1</definedName>
  </definedNames>
  <calcPr calcId="145621"/>
</workbook>
</file>

<file path=xl/calcChain.xml><?xml version="1.0" encoding="utf-8"?>
<calcChain xmlns="http://schemas.openxmlformats.org/spreadsheetml/2006/main">
  <c r="A13" i="1" l="1"/>
  <c r="A12" i="1"/>
  <c r="A11" i="1"/>
  <c r="D15" i="15"/>
  <c r="E13" i="1" l="1"/>
  <c r="B12" i="15" l="1"/>
  <c r="C12" i="15"/>
  <c r="D12" i="15"/>
  <c r="A13" i="15"/>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B13" i="15"/>
  <c r="C13" i="15"/>
  <c r="D13" i="15"/>
  <c r="B14" i="15"/>
  <c r="C14" i="15"/>
  <c r="D14" i="15"/>
  <c r="B15" i="15"/>
  <c r="C15" i="15"/>
  <c r="B16" i="15"/>
  <c r="C16" i="15"/>
  <c r="D16" i="15"/>
  <c r="B17" i="15"/>
  <c r="C17" i="15"/>
  <c r="D17" i="15"/>
  <c r="B18" i="15"/>
  <c r="C18" i="15"/>
  <c r="D18" i="15"/>
  <c r="B19" i="15"/>
  <c r="C19" i="15"/>
  <c r="D19" i="15"/>
  <c r="B20" i="15"/>
  <c r="C20" i="15"/>
  <c r="D20" i="15"/>
  <c r="B21" i="15"/>
  <c r="C21" i="15"/>
  <c r="D21" i="15"/>
  <c r="B22" i="15"/>
  <c r="C22" i="15"/>
  <c r="D22" i="15"/>
  <c r="B23" i="15"/>
  <c r="C23" i="15"/>
  <c r="D23" i="15"/>
  <c r="B24" i="15"/>
  <c r="C24" i="15"/>
  <c r="D24" i="15"/>
  <c r="B25" i="15"/>
  <c r="C25" i="15"/>
  <c r="D25" i="15"/>
  <c r="B26" i="15"/>
  <c r="C26" i="15"/>
  <c r="D26" i="15"/>
  <c r="B27" i="15"/>
  <c r="C27" i="15"/>
  <c r="D27" i="15"/>
  <c r="B28" i="15"/>
  <c r="C28" i="15"/>
  <c r="D28" i="15"/>
  <c r="B29" i="15"/>
  <c r="C29" i="15"/>
  <c r="D29" i="15"/>
  <c r="B30" i="15"/>
  <c r="C30" i="15"/>
  <c r="D30" i="15"/>
  <c r="B31" i="15"/>
  <c r="C31" i="15"/>
  <c r="D31" i="15"/>
  <c r="B32" i="15"/>
  <c r="C32" i="15"/>
  <c r="D32" i="15"/>
  <c r="E27" i="15" l="1"/>
  <c r="E12" i="15"/>
  <c r="E28" i="15"/>
  <c r="E25" i="15"/>
  <c r="E31" i="15"/>
  <c r="E19" i="15"/>
  <c r="E20" i="15"/>
  <c r="E32" i="15"/>
  <c r="E22" i="15"/>
  <c r="E16" i="15"/>
  <c r="E15" i="15"/>
  <c r="E23" i="15"/>
  <c r="E17" i="15"/>
  <c r="E30" i="15"/>
  <c r="E24" i="15"/>
  <c r="E14" i="15"/>
  <c r="E29" i="15"/>
  <c r="E21" i="15"/>
  <c r="E26" i="15"/>
  <c r="E18" i="15"/>
  <c r="E13" i="15"/>
  <c r="C33" i="15"/>
  <c r="J34" i="14"/>
  <c r="L34" i="14" s="1"/>
  <c r="J35" i="14"/>
  <c r="L35" i="14" s="1"/>
  <c r="J36" i="14"/>
  <c r="L36" i="14" s="1"/>
  <c r="J37" i="14"/>
  <c r="L37" i="14" s="1"/>
  <c r="J38" i="14"/>
  <c r="L38" i="14" s="1"/>
  <c r="H49" i="14" l="1"/>
  <c r="E14" i="1"/>
  <c r="B165" i="15"/>
  <c r="B166" i="15"/>
  <c r="B164" i="15"/>
  <c r="A141" i="15"/>
  <c r="A142" i="15" s="1"/>
  <c r="A143" i="15" s="1"/>
  <c r="A144" i="15" s="1"/>
  <c r="B143" i="15"/>
  <c r="C143" i="15"/>
  <c r="D143" i="15"/>
  <c r="B141" i="15"/>
  <c r="C141" i="15"/>
  <c r="D141" i="15"/>
  <c r="B142" i="15"/>
  <c r="C142" i="15"/>
  <c r="D142" i="15"/>
  <c r="B140" i="15"/>
  <c r="A113" i="15"/>
  <c r="A114" i="15" s="1"/>
  <c r="A115" i="15" s="1"/>
  <c r="A116" i="15" s="1"/>
  <c r="A117" i="15" s="1"/>
  <c r="A118" i="15" s="1"/>
  <c r="A119" i="15" s="1"/>
  <c r="A120" i="15" s="1"/>
  <c r="A123" i="15" s="1"/>
  <c r="B116" i="15"/>
  <c r="C116" i="15"/>
  <c r="D116" i="15"/>
  <c r="B117" i="15"/>
  <c r="C117" i="15"/>
  <c r="D117" i="15"/>
  <c r="B118" i="15"/>
  <c r="C118" i="15"/>
  <c r="D118" i="15"/>
  <c r="B119" i="15"/>
  <c r="C119" i="15"/>
  <c r="D119" i="15"/>
  <c r="B120" i="15"/>
  <c r="C120" i="15"/>
  <c r="D120" i="15"/>
  <c r="B113" i="15"/>
  <c r="C113" i="15"/>
  <c r="D113" i="15"/>
  <c r="B114" i="15"/>
  <c r="C114" i="15"/>
  <c r="D114" i="15"/>
  <c r="B115" i="15"/>
  <c r="C115" i="15"/>
  <c r="D115" i="15"/>
  <c r="B112" i="15"/>
  <c r="A80" i="15"/>
  <c r="A81" i="15" s="1"/>
  <c r="A82" i="15" s="1"/>
  <c r="A83" i="15" s="1"/>
  <c r="A84" i="15" s="1"/>
  <c r="A85" i="15" s="1"/>
  <c r="A86" i="15" s="1"/>
  <c r="A87" i="15" s="1"/>
  <c r="A88" i="15" s="1"/>
  <c r="A89" i="15" s="1"/>
  <c r="A90" i="15" s="1"/>
  <c r="A93" i="15" s="1"/>
  <c r="B89" i="15"/>
  <c r="C89" i="15"/>
  <c r="D89" i="15"/>
  <c r="B90" i="15"/>
  <c r="C90" i="15"/>
  <c r="D90" i="15"/>
  <c r="B83" i="15"/>
  <c r="C83" i="15"/>
  <c r="D83" i="15"/>
  <c r="B84" i="15"/>
  <c r="C84" i="15"/>
  <c r="D84" i="15"/>
  <c r="B85" i="15"/>
  <c r="C85" i="15"/>
  <c r="D85" i="15"/>
  <c r="B86" i="15"/>
  <c r="C86" i="15"/>
  <c r="D86" i="15"/>
  <c r="B87" i="15"/>
  <c r="C87" i="15"/>
  <c r="D87" i="15"/>
  <c r="B88" i="15"/>
  <c r="C88" i="15"/>
  <c r="D88" i="15"/>
  <c r="B79" i="15"/>
  <c r="C79" i="15"/>
  <c r="D79" i="15"/>
  <c r="B80" i="15"/>
  <c r="C80" i="15"/>
  <c r="D80" i="15"/>
  <c r="B81" i="15"/>
  <c r="C81" i="15"/>
  <c r="D81" i="15"/>
  <c r="B82" i="15"/>
  <c r="C82" i="15"/>
  <c r="D82" i="15"/>
  <c r="A55" i="15"/>
  <c r="A56" i="15" s="1"/>
  <c r="A57" i="15" s="1"/>
  <c r="A58" i="15" s="1"/>
  <c r="A59" i="15" s="1"/>
  <c r="A62" i="15" s="1"/>
  <c r="B58" i="15"/>
  <c r="C58" i="15"/>
  <c r="D58" i="15"/>
  <c r="B57" i="15"/>
  <c r="C57" i="15"/>
  <c r="D57" i="15"/>
  <c r="B55" i="15"/>
  <c r="C55" i="15"/>
  <c r="D55" i="15"/>
  <c r="B56" i="15"/>
  <c r="C56" i="15"/>
  <c r="D56" i="15"/>
  <c r="D54" i="15"/>
  <c r="C54" i="15"/>
  <c r="B54" i="15"/>
  <c r="C91" i="15" l="1"/>
  <c r="C60" i="15"/>
  <c r="E141" i="15"/>
  <c r="E142" i="15"/>
  <c r="E115" i="15"/>
  <c r="E113" i="15"/>
  <c r="E119" i="15"/>
  <c r="E143" i="15"/>
  <c r="E89" i="15"/>
  <c r="E114" i="15"/>
  <c r="E117" i="15"/>
  <c r="E120" i="15"/>
  <c r="E118" i="15"/>
  <c r="E116" i="15"/>
  <c r="E87" i="15"/>
  <c r="E85" i="15"/>
  <c r="E81" i="15"/>
  <c r="E79" i="15"/>
  <c r="E83" i="15"/>
  <c r="E82" i="15"/>
  <c r="E80" i="15"/>
  <c r="E88" i="15"/>
  <c r="E86" i="15"/>
  <c r="E84" i="15"/>
  <c r="E90" i="15"/>
  <c r="E58" i="15"/>
  <c r="E55" i="15"/>
  <c r="E57" i="15"/>
  <c r="E56" i="15"/>
  <c r="A165" i="15"/>
  <c r="A166" i="15" s="1"/>
  <c r="A167" i="15" s="1"/>
  <c r="D166" i="15"/>
  <c r="D165" i="15"/>
  <c r="D164" i="15"/>
  <c r="C165" i="15"/>
  <c r="C166" i="15"/>
  <c r="C164" i="15"/>
  <c r="A147" i="15"/>
  <c r="A148" i="15" s="1"/>
  <c r="A149" i="15" s="1"/>
  <c r="A150" i="15" s="1"/>
  <c r="A151" i="15" s="1"/>
  <c r="A152" i="15" s="1"/>
  <c r="A153" i="15" s="1"/>
  <c r="A154" i="15" s="1"/>
  <c r="A155" i="15" s="1"/>
  <c r="D140" i="15"/>
  <c r="C140" i="15"/>
  <c r="C144" i="15" s="1"/>
  <c r="D112" i="15"/>
  <c r="C112" i="15"/>
  <c r="C121" i="15" s="1"/>
  <c r="E54" i="15"/>
  <c r="E153" i="15"/>
  <c r="E154" i="15" s="1"/>
  <c r="E131" i="15"/>
  <c r="E132" i="15" s="1"/>
  <c r="A124" i="15"/>
  <c r="A125" i="15" s="1"/>
  <c r="A126" i="15" s="1"/>
  <c r="A127" i="15" s="1"/>
  <c r="A128" i="15" s="1"/>
  <c r="A129" i="15" s="1"/>
  <c r="A130" i="15" s="1"/>
  <c r="A131" i="15" s="1"/>
  <c r="A132" i="15" s="1"/>
  <c r="A133" i="15" s="1"/>
  <c r="E101" i="15"/>
  <c r="E102" i="15" s="1"/>
  <c r="E70" i="15"/>
  <c r="E71" i="15" s="1"/>
  <c r="A63" i="15"/>
  <c r="A64" i="15" s="1"/>
  <c r="A65" i="15" s="1"/>
  <c r="A66" i="15" s="1"/>
  <c r="A67" i="15" s="1"/>
  <c r="A68" i="15" s="1"/>
  <c r="A69" i="15" s="1"/>
  <c r="A70" i="15" s="1"/>
  <c r="A71" i="15" s="1"/>
  <c r="A72" i="15" s="1"/>
  <c r="E43" i="15"/>
  <c r="E40" i="1"/>
  <c r="E41" i="1" s="1"/>
  <c r="E60" i="15" l="1"/>
  <c r="E61" i="15" s="1"/>
  <c r="E91" i="15"/>
  <c r="E92" i="15" s="1"/>
  <c r="E93" i="15" s="1"/>
  <c r="E166" i="15"/>
  <c r="A94" i="15"/>
  <c r="A95" i="15" s="1"/>
  <c r="A96" i="15" s="1"/>
  <c r="A97" i="15" s="1"/>
  <c r="A98" i="15" s="1"/>
  <c r="A99" i="15" s="1"/>
  <c r="A100" i="15" s="1"/>
  <c r="A101" i="15" s="1"/>
  <c r="A102" i="15" s="1"/>
  <c r="A103" i="15" s="1"/>
  <c r="E140" i="15"/>
  <c r="E144" i="15" s="1"/>
  <c r="E145" i="15" s="1"/>
  <c r="E146" i="15" s="1"/>
  <c r="E155" i="15" s="1"/>
  <c r="E164" i="15"/>
  <c r="C167" i="15"/>
  <c r="E165" i="15"/>
  <c r="E112" i="15"/>
  <c r="E121" i="15" s="1"/>
  <c r="E33" i="15"/>
  <c r="E44" i="15"/>
  <c r="E122" i="15" l="1"/>
  <c r="E123" i="15" s="1"/>
  <c r="E133" i="15" s="1"/>
  <c r="E62" i="15"/>
  <c r="E72" i="15" s="1"/>
  <c r="E34" i="15"/>
  <c r="E35" i="15" s="1"/>
  <c r="E45" i="15" s="1"/>
  <c r="A36" i="15"/>
  <c r="A37" i="15" s="1"/>
  <c r="A38" i="15" s="1"/>
  <c r="A39" i="15" s="1"/>
  <c r="A40" i="15" s="1"/>
  <c r="A41" i="15" s="1"/>
  <c r="A42" i="15" s="1"/>
  <c r="A43" i="15" s="1"/>
  <c r="A44" i="15" s="1"/>
  <c r="A45" i="15" s="1"/>
  <c r="E167" i="15"/>
  <c r="E103" i="15"/>
  <c r="I69" i="14"/>
  <c r="K69" i="14" s="1"/>
  <c r="I70" i="14"/>
  <c r="K70" i="14" s="1"/>
  <c r="I71" i="14"/>
  <c r="K71" i="14" s="1"/>
  <c r="I72" i="14"/>
  <c r="K72" i="14" s="1"/>
  <c r="I73" i="14"/>
  <c r="K73" i="14" s="1"/>
  <c r="I74" i="14"/>
  <c r="K74" i="14" s="1"/>
  <c r="I75" i="14"/>
  <c r="K75" i="14" s="1"/>
  <c r="I76" i="14"/>
  <c r="K76" i="14" s="1"/>
  <c r="I77" i="14"/>
  <c r="K77" i="14" s="1"/>
  <c r="I78" i="14"/>
  <c r="K78" i="14" s="1"/>
  <c r="I79" i="14"/>
  <c r="K79" i="14" s="1"/>
  <c r="I80" i="14"/>
  <c r="K80" i="14" s="1"/>
  <c r="I81" i="14"/>
  <c r="K81" i="14" s="1"/>
  <c r="I82" i="14"/>
  <c r="K82" i="14" s="1"/>
  <c r="I83" i="14"/>
  <c r="K83" i="14" s="1"/>
  <c r="I84" i="14"/>
  <c r="K84" i="14" s="1"/>
  <c r="I56" i="14"/>
  <c r="K56" i="14" s="1"/>
  <c r="I57" i="14"/>
  <c r="K57" i="14" s="1"/>
  <c r="I58" i="14"/>
  <c r="K58" i="14" s="1"/>
  <c r="I59" i="14"/>
  <c r="K59" i="14" s="1"/>
  <c r="I60" i="14"/>
  <c r="K60" i="14" s="1"/>
  <c r="I61" i="14"/>
  <c r="K61" i="14" s="1"/>
  <c r="I62" i="14"/>
  <c r="K62" i="14" s="1"/>
  <c r="I63" i="14"/>
  <c r="K63" i="14" s="1"/>
  <c r="I64" i="14"/>
  <c r="K64" i="14" s="1"/>
  <c r="I65" i="14"/>
  <c r="K65" i="14" s="1"/>
  <c r="I66" i="14"/>
  <c r="K66" i="14" s="1"/>
  <c r="I67" i="14"/>
  <c r="K67" i="14" s="1"/>
  <c r="I68" i="14"/>
  <c r="K68" i="14" s="1"/>
  <c r="J15" i="14"/>
  <c r="L15" i="14" s="1"/>
  <c r="A12" i="14"/>
  <c r="A13" i="14" s="1"/>
  <c r="A14" i="14" s="1"/>
  <c r="A15" i="14" s="1"/>
  <c r="A16" i="14" s="1"/>
  <c r="A17" i="14" s="1"/>
  <c r="A18" i="14" s="1"/>
  <c r="A19" i="14" s="1"/>
  <c r="A20" i="14" s="1"/>
  <c r="A21" i="14" s="1"/>
  <c r="A22" i="14" s="1"/>
  <c r="A23" i="14" s="1"/>
  <c r="A24" i="14" s="1"/>
  <c r="A25" i="14" s="1"/>
  <c r="A26" i="14" s="1"/>
  <c r="A27" i="14" s="1"/>
  <c r="E168" i="15" l="1"/>
  <c r="E169" i="15" s="1"/>
  <c r="A28" i="14"/>
  <c r="A29" i="14" s="1"/>
  <c r="A30" i="14" s="1"/>
  <c r="A31" i="14" s="1"/>
  <c r="A32" i="14" s="1"/>
  <c r="A33" i="14" s="1"/>
  <c r="A34" i="14" s="1"/>
  <c r="A35" i="14" s="1"/>
  <c r="A36" i="14" s="1"/>
  <c r="A37" i="14" s="1"/>
  <c r="A38" i="14" s="1"/>
  <c r="A39" i="14" s="1"/>
  <c r="A40" i="14" s="1"/>
  <c r="A41" i="14" s="1"/>
  <c r="A42" i="14" s="1"/>
  <c r="A43" i="14" s="1"/>
  <c r="A44" i="14" s="1"/>
  <c r="A45" i="14" s="1"/>
  <c r="A46" i="14" s="1"/>
  <c r="A47" i="14" s="1"/>
  <c r="A56" i="14"/>
  <c r="A57" i="14" s="1"/>
  <c r="A58" i="14" s="1"/>
  <c r="A59" i="14" s="1"/>
  <c r="A60" i="14" s="1"/>
  <c r="A61" i="14" s="1"/>
  <c r="A62" i="14" s="1"/>
  <c r="A63" i="14" s="1"/>
  <c r="A64" i="14" s="1"/>
  <c r="A65" i="14" s="1"/>
  <c r="A66" i="14" s="1"/>
  <c r="A67" i="14" s="1"/>
  <c r="A68" i="14" s="1"/>
  <c r="I55" i="14"/>
  <c r="K55" i="14" s="1"/>
  <c r="K86" i="14" s="1"/>
  <c r="H86" i="14"/>
  <c r="A69" i="14" l="1"/>
  <c r="A70" i="14" s="1"/>
  <c r="A71" i="14" s="1"/>
  <c r="A72" i="14" s="1"/>
  <c r="A73" i="14" s="1"/>
  <c r="A74" i="14" s="1"/>
  <c r="A75" i="14" s="1"/>
  <c r="A76" i="14" s="1"/>
  <c r="A77" i="14" s="1"/>
  <c r="A78" i="14" s="1"/>
  <c r="A79" i="14" s="1"/>
  <c r="A80" i="14" s="1"/>
  <c r="A81" i="14" s="1"/>
  <c r="A82" i="14" s="1"/>
  <c r="A83" i="14" s="1"/>
  <c r="A84" i="14" s="1"/>
  <c r="I86" i="14"/>
  <c r="A99" i="1" l="1"/>
  <c r="A100" i="1" s="1"/>
  <c r="A101" i="1" s="1"/>
  <c r="A102" i="1" s="1"/>
  <c r="A103" i="1" s="1"/>
  <c r="A104" i="1" s="1"/>
  <c r="E92" i="1" l="1"/>
  <c r="E114" i="1" l="1"/>
  <c r="E117" i="1"/>
  <c r="D86" i="14" l="1"/>
  <c r="E86" i="14"/>
  <c r="F86" i="14"/>
  <c r="G86" i="14"/>
  <c r="C86" i="14"/>
  <c r="I49" i="14"/>
  <c r="D49" i="14"/>
  <c r="E49" i="14"/>
  <c r="F49" i="14"/>
  <c r="G49" i="14"/>
  <c r="C49" i="14"/>
  <c r="B54" i="14"/>
  <c r="J13" i="14"/>
  <c r="L13" i="14" s="1"/>
  <c r="J14" i="14"/>
  <c r="L14" i="14" s="1"/>
  <c r="J16" i="14"/>
  <c r="L16" i="14" s="1"/>
  <c r="J17" i="14"/>
  <c r="L17" i="14" s="1"/>
  <c r="J20" i="14"/>
  <c r="L20" i="14" s="1"/>
  <c r="J21" i="14"/>
  <c r="L21" i="14" s="1"/>
  <c r="J23" i="14"/>
  <c r="L23" i="14" s="1"/>
  <c r="J24" i="14"/>
  <c r="L24" i="14" s="1"/>
  <c r="J25" i="14"/>
  <c r="L25" i="14" s="1"/>
  <c r="J26" i="14"/>
  <c r="L26" i="14" s="1"/>
  <c r="J27" i="14"/>
  <c r="L27" i="14" s="1"/>
  <c r="J28" i="14"/>
  <c r="L28" i="14" s="1"/>
  <c r="J29" i="14"/>
  <c r="L29" i="14" s="1"/>
  <c r="J31" i="14"/>
  <c r="L31" i="14" s="1"/>
  <c r="J32" i="14"/>
  <c r="L32" i="14" s="1"/>
  <c r="J33" i="14"/>
  <c r="L33" i="14" s="1"/>
  <c r="J39" i="14"/>
  <c r="L39" i="14" s="1"/>
  <c r="J40" i="14"/>
  <c r="L40" i="14" s="1"/>
  <c r="J41" i="14"/>
  <c r="L41" i="14" s="1"/>
  <c r="J42" i="14"/>
  <c r="L42" i="14" s="1"/>
  <c r="J43" i="14"/>
  <c r="L43" i="14" s="1"/>
  <c r="J45" i="14"/>
  <c r="L45" i="14" s="1"/>
  <c r="J46" i="14"/>
  <c r="L46" i="14" s="1"/>
  <c r="J47" i="14"/>
  <c r="L47" i="14" s="1"/>
  <c r="J12" i="14"/>
  <c r="L12" i="14" s="1"/>
  <c r="J11" i="14"/>
  <c r="L11" i="14" s="1"/>
  <c r="J19" i="14"/>
  <c r="L19" i="14" s="1"/>
  <c r="J22" i="14"/>
  <c r="L22" i="14" s="1"/>
  <c r="J30" i="14"/>
  <c r="L30" i="14" s="1"/>
  <c r="J44" i="14"/>
  <c r="L44" i="14" s="1"/>
  <c r="J18" i="14"/>
  <c r="L18" i="14" s="1"/>
  <c r="L49" i="14" l="1"/>
  <c r="E10" i="1" s="1"/>
  <c r="J49" i="14"/>
  <c r="E11" i="1" l="1"/>
  <c r="E12" i="1" s="1"/>
  <c r="B281" i="1"/>
  <c r="C281" i="1"/>
  <c r="D281" i="1"/>
  <c r="B282" i="1"/>
  <c r="C282" i="1"/>
  <c r="D282" i="1"/>
  <c r="B283" i="1"/>
  <c r="C283" i="1"/>
  <c r="D283" i="1"/>
  <c r="B284" i="1"/>
  <c r="C284" i="1"/>
  <c r="D284" i="1"/>
  <c r="B285" i="1"/>
  <c r="C285" i="1"/>
  <c r="D285" i="1"/>
  <c r="B286" i="1"/>
  <c r="C286" i="1"/>
  <c r="D286" i="1"/>
  <c r="B287" i="1"/>
  <c r="C287" i="1"/>
  <c r="D287" i="1"/>
  <c r="B288" i="1"/>
  <c r="C288" i="1"/>
  <c r="D288" i="1"/>
  <c r="B289" i="1"/>
  <c r="C289" i="1"/>
  <c r="D289" i="1"/>
  <c r="B290" i="1"/>
  <c r="C290" i="1"/>
  <c r="D290" i="1"/>
  <c r="B291" i="1"/>
  <c r="C291" i="1"/>
  <c r="D291" i="1"/>
  <c r="D280" i="1"/>
  <c r="C280" i="1"/>
  <c r="B280" i="1"/>
  <c r="E18" i="1"/>
  <c r="E19" i="1"/>
  <c r="E20" i="1"/>
  <c r="E21" i="1"/>
  <c r="E17" i="1"/>
  <c r="E15" i="1"/>
  <c r="E16" i="1" l="1"/>
  <c r="E22" i="1"/>
  <c r="E42" i="1"/>
  <c r="E55" i="1"/>
  <c r="E282" i="1"/>
  <c r="E281" i="1"/>
  <c r="E280" i="1"/>
  <c r="E56" i="1" l="1"/>
  <c r="E283" i="1"/>
  <c r="E285" i="1"/>
  <c r="E287" i="1"/>
  <c r="E289" i="1"/>
  <c r="E291" i="1"/>
  <c r="E284" i="1"/>
  <c r="E286" i="1"/>
  <c r="E288" i="1"/>
  <c r="E290" i="1"/>
  <c r="C292" i="1"/>
  <c r="A281" i="1"/>
  <c r="A282" i="1" s="1"/>
  <c r="A283" i="1" s="1"/>
  <c r="A284" i="1" s="1"/>
  <c r="A285" i="1" s="1"/>
  <c r="A286" i="1" s="1"/>
  <c r="A287" i="1" s="1"/>
  <c r="A288" i="1" s="1"/>
  <c r="A289" i="1" s="1"/>
  <c r="A290" i="1" s="1"/>
  <c r="A291" i="1" s="1"/>
  <c r="A292" i="1" s="1"/>
  <c r="E68" i="1"/>
  <c r="I330" i="1"/>
  <c r="J330" i="1" s="1"/>
  <c r="K330" i="1" s="1"/>
  <c r="L330" i="1" s="1"/>
  <c r="A52" i="1"/>
  <c r="A53" i="1" s="1"/>
  <c r="A54" i="1" s="1"/>
  <c r="A55" i="1" s="1"/>
  <c r="A56" i="1" s="1"/>
  <c r="A57" i="1" s="1"/>
  <c r="A33" i="1"/>
  <c r="A34" i="1" s="1"/>
  <c r="A35" i="1" s="1"/>
  <c r="A36" i="1" s="1"/>
  <c r="A37" i="1" s="1"/>
  <c r="A38" i="1" s="1"/>
  <c r="A39" i="1" s="1"/>
  <c r="A40" i="1" s="1"/>
  <c r="A41" i="1" s="1"/>
  <c r="A42" i="1" s="1"/>
  <c r="A83" i="1"/>
  <c r="A84" i="1" s="1"/>
  <c r="A85" i="1" s="1"/>
  <c r="A86" i="1" s="1"/>
  <c r="A87" i="1" s="1"/>
  <c r="A88" i="1" s="1"/>
  <c r="A89" i="1" s="1"/>
  <c r="A90" i="1" s="1"/>
  <c r="A91" i="1" s="1"/>
  <c r="A114" i="1"/>
  <c r="A115" i="1" s="1"/>
  <c r="A116" i="1" s="1"/>
  <c r="A117" i="1" s="1"/>
  <c r="A118" i="1" s="1"/>
  <c r="A119" i="1" s="1"/>
  <c r="A14" i="1" l="1"/>
  <c r="A15" i="1" s="1"/>
  <c r="A16" i="1" s="1"/>
  <c r="A17" i="1" s="1"/>
  <c r="A18" i="1" s="1"/>
  <c r="A19" i="1" s="1"/>
  <c r="A20" i="1" s="1"/>
  <c r="A21" i="1" s="1"/>
  <c r="A22" i="1" s="1"/>
  <c r="A23" i="1" s="1"/>
  <c r="E57" i="1"/>
  <c r="E23" i="1" l="1"/>
  <c r="E76" i="1" s="1"/>
  <c r="E98" i="1" s="1"/>
  <c r="E292" i="1"/>
  <c r="E113" i="1" l="1"/>
  <c r="E115" i="1" s="1"/>
  <c r="E116" i="1"/>
  <c r="E108" i="1"/>
  <c r="E100" i="1" l="1"/>
  <c r="E103" i="1" l="1"/>
  <c r="E118" i="1"/>
  <c r="E119" i="1" s="1"/>
  <c r="E109" i="1" l="1"/>
  <c r="E104" i="1"/>
</calcChain>
</file>

<file path=xl/sharedStrings.xml><?xml version="1.0" encoding="utf-8"?>
<sst xmlns="http://schemas.openxmlformats.org/spreadsheetml/2006/main" count="339" uniqueCount="190">
  <si>
    <t>Entry Station with Intercom</t>
  </si>
  <si>
    <t>Proximity Card Reader</t>
  </si>
  <si>
    <t>Bar Code Reader</t>
  </si>
  <si>
    <t>Pinhole Camera</t>
  </si>
  <si>
    <t>UPS</t>
  </si>
  <si>
    <t>LPR Camera</t>
  </si>
  <si>
    <t>Vehicle Detection Device (Loop)</t>
  </si>
  <si>
    <t>Express Exit Station with Intercom</t>
  </si>
  <si>
    <t>Cashier Station</t>
  </si>
  <si>
    <t>Transaction Panel incl Ticket Transport</t>
  </si>
  <si>
    <t>Cashier Key Board</t>
  </si>
  <si>
    <t>Ticket Transport Mechanism</t>
  </si>
  <si>
    <t>Application Servers</t>
  </si>
  <si>
    <t>Communications/Networking</t>
  </si>
  <si>
    <t>Management Workstations/Printers</t>
  </si>
  <si>
    <t>AVI Sticker Transponders</t>
  </si>
  <si>
    <t>Credit Card Subsystem</t>
  </si>
  <si>
    <t>AVI Antenna for Shuttle Bus Lanes</t>
  </si>
  <si>
    <t>Proximity Card/ Intercom w/ Pedestal</t>
  </si>
  <si>
    <t>Unit Cost</t>
  </si>
  <si>
    <t>Extended Cost</t>
  </si>
  <si>
    <t>EMV Reader with PIN Pad</t>
  </si>
  <si>
    <t>Equipment Removal</t>
  </si>
  <si>
    <t xml:space="preserve">Intercom </t>
  </si>
  <si>
    <t>Lane Status Light (Open/Closed)</t>
  </si>
  <si>
    <t>Item/Description</t>
  </si>
  <si>
    <t>Quantity</t>
  </si>
  <si>
    <t>Cost ($)</t>
  </si>
  <si>
    <t>Total</t>
  </si>
  <si>
    <t>Year 1</t>
  </si>
  <si>
    <t>Audio/Video System per Booth</t>
  </si>
  <si>
    <t>Unit Cost ($)</t>
  </si>
  <si>
    <t>Extended Cost ($)</t>
  </si>
  <si>
    <t>Cashier Station (Note: 2 will be used during transition)</t>
  </si>
  <si>
    <t>Transaction Panel incl Ticket Transport &amp; Intercom</t>
  </si>
  <si>
    <t>Shuttle Bus Lane Detection Device (Loop)</t>
  </si>
  <si>
    <t>Shuttle Bus Lane Barrier Gate</t>
  </si>
  <si>
    <t>Shuttle Bus Lane Detection Device</t>
  </si>
  <si>
    <t>Lot Full/Parking Availability Dynamic Sign (Space Count)</t>
  </si>
  <si>
    <t>Lane Dynamic Sign</t>
  </si>
  <si>
    <t>Barrier Gate - Pass Through Lane from Hourly/Daily</t>
  </si>
  <si>
    <t>Crossover Lanes in Hourly for T1 and T2 (Loops)</t>
  </si>
  <si>
    <t>Crossover Lanes in Premier for T1 into T2 (Loops)</t>
  </si>
  <si>
    <t>Barrier Gate Housing</t>
  </si>
  <si>
    <t>Barrier Gate (Non-Standard Length)</t>
  </si>
  <si>
    <t>Project Management</t>
  </si>
  <si>
    <t>Report Creation</t>
  </si>
  <si>
    <t>Configuration</t>
  </si>
  <si>
    <t>Monthly Payment for Duration of Capital Lease</t>
  </si>
  <si>
    <t>Total Cost ($)</t>
  </si>
  <si>
    <t>Audio/Video System Software (including License Fee if any)</t>
  </si>
  <si>
    <t>PRCS Application Software (including License Fee if any)</t>
  </si>
  <si>
    <t>Software Subtotal</t>
  </si>
  <si>
    <t>Hardware Subtotal</t>
  </si>
  <si>
    <t>Installation and Standard Services</t>
  </si>
  <si>
    <t>Testing:  Factory Acceptance Testing (FAT) and All On-site Testing</t>
  </si>
  <si>
    <t>Documentation and Manuals</t>
  </si>
  <si>
    <t>System Administrative Training</t>
  </si>
  <si>
    <t>Device Operations Training</t>
  </si>
  <si>
    <t>System and Component Maintenance Training</t>
  </si>
  <si>
    <t>Term of Lease (# months):</t>
  </si>
  <si>
    <t>Annual Fee ($)</t>
  </si>
  <si>
    <t>Annual Interest Rate (%):</t>
  </si>
  <si>
    <t>n/a</t>
  </si>
  <si>
    <t>Total Cost</t>
  </si>
  <si>
    <t>Contingency (10%)</t>
  </si>
  <si>
    <t>* Vendor shall offer specified materials and equipment and installation services at these prices for a period of three (3) years.  After 3 years, the price can increase in accordance with the published consumer price increase.</t>
  </si>
  <si>
    <t>Area Cameras</t>
  </si>
  <si>
    <t>Audio/Video System (Ambassador Booth)</t>
  </si>
  <si>
    <t>Field Equipment</t>
  </si>
  <si>
    <t>Hourly Parking Lot</t>
  </si>
  <si>
    <t>Daily Parking Lot</t>
  </si>
  <si>
    <t>Economy Parking Lot</t>
  </si>
  <si>
    <t>Base System Spare Parts Inventory</t>
  </si>
  <si>
    <t>Premier Parking Lot</t>
  </si>
  <si>
    <t>Sub-Totals</t>
  </si>
  <si>
    <t>Barrier Gate - Pass Through Lane from Premier/Hourly</t>
  </si>
  <si>
    <t>Common Bowl Exit Plaza</t>
  </si>
  <si>
    <t>Install, Activate Pay-on-Foot Station at Economy Lot</t>
  </si>
  <si>
    <t>Equip, Activate Former Economy Lot</t>
  </si>
  <si>
    <t>Install, Activate 2nd Premier Lot Entry Lane</t>
  </si>
  <si>
    <t>Install, Activate Gated Permit Access at OMC Lot</t>
  </si>
  <si>
    <t>Install, Activate Gated Permit Access at Lot 214</t>
  </si>
  <si>
    <t xml:space="preserve">The Port intends to sign a Five-Year Maintenance agreement, plus five option years.  Please specify annual PARCS maintenance and related other costs required to support your proposed system, including preventative and as-needed maintenance of the hardware you and your suppliers provide,  and to maintain the operating software environment in a secure and up-to-date manner as specified in the RFP.  Please specify annual Maintenance cost in the following for Years 2-10, assuming that maintenance services for the first year following issuance of formal system acceptance by the Port, will be provided at no charge to the Port.  </t>
  </si>
  <si>
    <t>Total of Payments</t>
  </si>
  <si>
    <t>Amount Financed:</t>
  </si>
  <si>
    <t>Section A Clarifications and Assumptions</t>
  </si>
  <si>
    <t>Section B Clarifications and Assumptions</t>
  </si>
  <si>
    <t>Section C Clarifications and Assumptions</t>
  </si>
  <si>
    <t>Section D Clarifications and Assumptions</t>
  </si>
  <si>
    <t>Section E Clarifications and Assumptions</t>
  </si>
  <si>
    <t>Year 2</t>
  </si>
  <si>
    <t>Year 3</t>
  </si>
  <si>
    <t>Year 4</t>
  </si>
  <si>
    <t>Year 5</t>
  </si>
  <si>
    <t>Year 6</t>
  </si>
  <si>
    <t>Year 7</t>
  </si>
  <si>
    <t>Year 8</t>
  </si>
  <si>
    <t>Year 9</t>
  </si>
  <si>
    <t>Year 10</t>
  </si>
  <si>
    <t>PARCS Capital Cost:</t>
  </si>
  <si>
    <t>Subtotal</t>
  </si>
  <si>
    <t>Base System Total:</t>
  </si>
  <si>
    <t>Pay-on-Foot Device</t>
  </si>
  <si>
    <t>Ten Year Maintenance Cost</t>
  </si>
  <si>
    <t>Down Payment from Port:</t>
  </si>
  <si>
    <t>II.  OPTIONAL PARCS TASKS, MATERIALS AND COSTS</t>
  </si>
  <si>
    <t>Option A:  Base System Capital Cost</t>
  </si>
  <si>
    <t xml:space="preserve">              Maintenance Cost (Years 2-10)</t>
  </si>
  <si>
    <t>Option A Total Cost</t>
  </si>
  <si>
    <t>Option B:  Base System Capital Cost</t>
  </si>
  <si>
    <t xml:space="preserve">              Financing Cost (Total Interest)</t>
  </si>
  <si>
    <t>Option B Total Cost</t>
  </si>
  <si>
    <t xml:space="preserve">Optional Locations Software and Hardware:  Detail For Procurement and Installation of Computer Software and Hardware, and Field Equipment at Optional Locations  </t>
  </si>
  <si>
    <t>Capital Financing Terms</t>
  </si>
  <si>
    <t>Option B:  Base System Capital Cost w/ Financing</t>
  </si>
  <si>
    <t>C. Install and Activate Second Premier Lot Entry Lane</t>
  </si>
  <si>
    <t>D. Install and Activate Gated Permit Parking at the OMC Lot:  1 auto entry lane, 1 bus entry lane, 1 auto exit lane and 1 shared (auto-bus) exit lane</t>
  </si>
  <si>
    <t>E. Install and Activate Automated/Gated Permit Parking at Lot 214</t>
  </si>
  <si>
    <t>Report Modification</t>
  </si>
  <si>
    <t>Contingency on Services (10%)</t>
  </si>
  <si>
    <t>Subtotal:  Services</t>
  </si>
  <si>
    <t>Subtotal:  Equipment</t>
  </si>
  <si>
    <t>B. Install and Activate Pay-on-Foot Station at (Current) Economy Parking Lot</t>
  </si>
  <si>
    <t>Other Equipment</t>
  </si>
  <si>
    <t xml:space="preserve">Spare parts quantities shall depend upon the Optional Tasks exercised by the Port.  Proposer agrees to offer parts at the same unit cost described in this proposal and to hold the unit pricing firm for up to 3 years from execution of agreement.  </t>
  </si>
  <si>
    <t>Barrier Gate (Standard Length)</t>
  </si>
  <si>
    <t>AVI Antenna</t>
  </si>
  <si>
    <t>AVI Reader</t>
  </si>
  <si>
    <t>G. Spare Parts Inventory for Optional Tasks/Sites</t>
  </si>
  <si>
    <t>Proposal Cost Form</t>
  </si>
  <si>
    <t>A. PARCS Software and Computer Hardware/Peripheral Equipment</t>
  </si>
  <si>
    <t>A  Install and Activate PARCS in Former Economy Lot:  2 entry lanes, 2 exit lanes and bus access/egress lanes</t>
  </si>
  <si>
    <t>I. ITEMIZED COST PROPOSAL:  BASE SYSTEM</t>
  </si>
  <si>
    <t>The Port may consider alternative sources of project financing and requests respondents to propose capital financing terms.  This is non-mandatory.</t>
  </si>
  <si>
    <t xml:space="preserve"> Totals</t>
  </si>
  <si>
    <t>PARCS Base System</t>
  </si>
  <si>
    <t>PARCS Optional Tasks / Locations</t>
  </si>
  <si>
    <t>Clarifications and Assumptions</t>
  </si>
  <si>
    <r>
      <t xml:space="preserve">Field Equipment </t>
    </r>
    <r>
      <rPr>
        <sz val="11"/>
        <color theme="1"/>
        <rFont val="Tahoma"/>
        <family val="2"/>
      </rPr>
      <t>(from page 1)</t>
    </r>
  </si>
  <si>
    <t>B. Base System Delivery, Installation and Activation Services</t>
  </si>
  <si>
    <t>C. PARCS Training Services</t>
  </si>
  <si>
    <t>D. Other Services and Costs</t>
  </si>
  <si>
    <t>Section D Description, Clarifications and Assumptions</t>
  </si>
  <si>
    <t>E. Total Base System Equipment and Services Capital Cost</t>
  </si>
  <si>
    <t>F. PARCS Warranty and Maintenance</t>
  </si>
  <si>
    <t>G. Project Financing (Optional)</t>
  </si>
  <si>
    <t>H.  First Year Cost of Ownership</t>
  </si>
  <si>
    <t>I.  Ten-Year Cost of Ownership</t>
  </si>
  <si>
    <t>Replacement of AVI System Parts</t>
  </si>
  <si>
    <t>Optional Task Parts Total</t>
  </si>
  <si>
    <t>Section F Clarifications and Assumptions</t>
  </si>
  <si>
    <t xml:space="preserve">Equipment For PARCS Base Project and Optional Tasks  </t>
  </si>
  <si>
    <t>Mobile LPI System</t>
  </si>
  <si>
    <t>LPI System Software (including License Fee if any)</t>
  </si>
  <si>
    <t>LPI Workstations</t>
  </si>
  <si>
    <t>LPI (Vehicle Mounted) Cameras</t>
  </si>
  <si>
    <t>LPI (Vehicle Mounted) Computer</t>
  </si>
  <si>
    <t>LPI Handhelds with Docking Base Station</t>
  </si>
  <si>
    <t>AVI Reader (Transcore Encompass 5 Multi-Protocol)</t>
  </si>
  <si>
    <t>AVI Antenna (AA3152 Amtech Universal Toll Antenna)</t>
  </si>
  <si>
    <t>Respondent’s Name and Title:</t>
  </si>
  <si>
    <t>Company Name:</t>
  </si>
  <si>
    <t>Address:</t>
  </si>
  <si>
    <t>Telephone:</t>
  </si>
  <si>
    <t>Fax:</t>
  </si>
  <si>
    <t>Email:</t>
  </si>
  <si>
    <t>Cell Number:</t>
  </si>
  <si>
    <t>Proposer’s License# (if applicable)</t>
  </si>
  <si>
    <t>Federal Tax Identification Number:</t>
  </si>
  <si>
    <t>Date:</t>
  </si>
  <si>
    <t>"Authorized Signature”</t>
  </si>
  <si>
    <t>Exp. Date:</t>
  </si>
  <si>
    <t>Proposal Cost Form – Page 3 of 4</t>
  </si>
  <si>
    <t>Proposal Cost Form – Page 2 of 4</t>
  </si>
  <si>
    <t>Training and Other:  please specify below</t>
  </si>
  <si>
    <t>Others: please specify below</t>
  </si>
  <si>
    <t>Other: Please describe other suggested training below</t>
  </si>
  <si>
    <t>Other Services - please specify below</t>
  </si>
  <si>
    <t>RFP No.:  15-16/05 – Parking Access and Revenue Control System (“PARCS”)</t>
  </si>
  <si>
    <t xml:space="preserve">Proposers are directed to fill out this page first.  Please enter required unit cost data only in green-shaded cells, on this and other pages of this Cost Proposal.  All others data cells will automatically populate.  Please specify relevant clarifications and assumptions in the dialog box at the bottom of this page, citing the relevant item #.  Please note:  all prices should be all-inclusive including delivery charges FOB-Destination.  </t>
  </si>
  <si>
    <t>Applicable State and Alameda County Sales Tax (9.5%)</t>
  </si>
  <si>
    <t>Equipment Subtotal</t>
  </si>
  <si>
    <t>Proposal Cost Form– Page 2 of 4</t>
  </si>
  <si>
    <t>Proposal Cost Form– Page 3 of 4</t>
  </si>
  <si>
    <t>Proposal Cost Form– Page 4 of 4</t>
  </si>
  <si>
    <t>Proposers are directed to enter required equipment volume and unit cost data only in green-shaded cells, on each page of this Cost Proposal.  All others data cells will automatically populate.  Please specify relevant clarifications and assumptions in the dialog box beneath each section, citing the item #.  Note:  the State/Alameda County tax rate for Oakland, CA is 9.5%.  If any of the services listed on this page are taxable, please be sure to include 9.5% in the unit cost / cost field, to reflect the full cost including sales tax.</t>
  </si>
  <si>
    <t xml:space="preserve">Proposers are directed to enter required equipment unit cost and services cost data only, in the green-shaded cells, on each page of this Cost Proposal.  All others data cells will automatically populate.  Please specify relevant clarifications and assumptions in the dialog box beneath each section, citing the item #.   If any of the services listed on this page are taxable, please be sure to include 9.5% in the unit cost / cost field, to reflect the total cost including sales tax.  </t>
  </si>
  <si>
    <t>AVI Transponders - RFID Tags (must be compatible with specified AVI antennas and readers)</t>
  </si>
  <si>
    <t xml:space="preserve">F. Replacement of GT AVI System Parts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</si>
</sst>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s>
  <fonts count="12" x14ac:knownFonts="1">
    <font>
      <sz val="11"/>
      <color theme="1"/>
      <name val="Calibri"/>
      <family val="2"/>
      <scheme val="minor"/>
    </font>
    <font>
      <sz val="11"/>
      <color theme="1"/>
      <name val="Calibri"/>
      <family val="2"/>
      <scheme val="minor"/>
    </font>
    <font>
      <sz val="10"/>
      <name val="Arial"/>
      <family val="2"/>
    </font>
    <font>
      <sz val="11"/>
      <color theme="1"/>
      <name val="Tahoma"/>
      <family val="2"/>
    </font>
    <font>
      <b/>
      <sz val="11"/>
      <color theme="1"/>
      <name val="Tahoma"/>
      <family val="2"/>
    </font>
    <font>
      <b/>
      <sz val="12"/>
      <color theme="1"/>
      <name val="Tahoma"/>
      <family val="2"/>
    </font>
    <font>
      <b/>
      <sz val="11"/>
      <color theme="3"/>
      <name val="Tahoma"/>
      <family val="2"/>
    </font>
    <font>
      <sz val="11"/>
      <color theme="3"/>
      <name val="Tahoma"/>
      <family val="2"/>
    </font>
    <font>
      <b/>
      <u/>
      <sz val="11"/>
      <color theme="1"/>
      <name val="Tahoma"/>
      <family val="2"/>
    </font>
    <font>
      <i/>
      <sz val="11"/>
      <color theme="1"/>
      <name val="Tahoma"/>
      <family val="2"/>
    </font>
    <font>
      <sz val="11"/>
      <color rgb="FFFF0000"/>
      <name val="Tahoma"/>
      <family val="2"/>
    </font>
    <font>
      <b/>
      <sz val="14"/>
      <color theme="1"/>
      <name val="Tahoma"/>
      <family val="2"/>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s>
  <borders count="7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14">
    <xf numFmtId="0" fontId="0" fillId="0" borderId="0" xfId="0"/>
    <xf numFmtId="0" fontId="3" fillId="2" borderId="0" xfId="0" applyFont="1" applyFill="1"/>
    <xf numFmtId="0" fontId="4" fillId="2" borderId="0" xfId="0" applyFont="1" applyFill="1"/>
    <xf numFmtId="0" fontId="4" fillId="2" borderId="0" xfId="0" applyFont="1" applyFill="1" applyAlignment="1">
      <alignment vertical="center"/>
    </xf>
    <xf numFmtId="0" fontId="3" fillId="2" borderId="0" xfId="0" applyFont="1" applyFill="1" applyBorder="1" applyAlignment="1">
      <alignment horizontal="center"/>
    </xf>
    <xf numFmtId="0" fontId="3" fillId="2" borderId="0" xfId="0" applyFont="1" applyFill="1" applyAlignment="1">
      <alignment horizontal="center"/>
    </xf>
    <xf numFmtId="0" fontId="3" fillId="2" borderId="0" xfId="0" applyFont="1" applyFill="1" applyBorder="1" applyProtection="1">
      <protection locked="0"/>
    </xf>
    <xf numFmtId="0" fontId="3" fillId="2" borderId="0" xfId="0" applyFont="1" applyFill="1" applyBorder="1"/>
    <xf numFmtId="0" fontId="4" fillId="2" borderId="0" xfId="0" applyFont="1" applyFill="1" applyBorder="1"/>
    <xf numFmtId="0" fontId="4" fillId="3" borderId="22"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4" fontId="3" fillId="2" borderId="0" xfId="1" applyFont="1" applyFill="1" applyBorder="1" applyAlignment="1">
      <alignment vertical="center" wrapText="1"/>
    </xf>
    <xf numFmtId="0" fontId="3" fillId="2" borderId="36" xfId="0" applyFont="1" applyFill="1" applyBorder="1"/>
    <xf numFmtId="0" fontId="3" fillId="2" borderId="0" xfId="0" applyFont="1" applyFill="1" applyAlignment="1">
      <alignment wrapText="1"/>
    </xf>
    <xf numFmtId="0" fontId="3" fillId="2" borderId="36" xfId="0" applyFont="1" applyFill="1" applyBorder="1" applyAlignment="1"/>
    <xf numFmtId="0" fontId="4" fillId="2" borderId="31" xfId="0" applyFont="1" applyFill="1" applyBorder="1" applyAlignment="1"/>
    <xf numFmtId="0" fontId="4" fillId="2" borderId="38" xfId="0" applyFont="1" applyFill="1" applyBorder="1" applyAlignment="1"/>
    <xf numFmtId="0" fontId="4" fillId="2" borderId="32" xfId="0" applyFont="1" applyFill="1" applyBorder="1"/>
    <xf numFmtId="0" fontId="3" fillId="2" borderId="32" xfId="0" applyFont="1" applyFill="1" applyBorder="1" applyAlignment="1">
      <alignment horizontal="center"/>
    </xf>
    <xf numFmtId="0" fontId="3" fillId="2" borderId="32" xfId="0" applyFont="1" applyFill="1" applyBorder="1"/>
    <xf numFmtId="0" fontId="3" fillId="2" borderId="0" xfId="0" applyFont="1" applyFill="1" applyAlignment="1">
      <alignment vertical="center"/>
    </xf>
    <xf numFmtId="0" fontId="3" fillId="2" borderId="27" xfId="0" applyFont="1" applyFill="1" applyBorder="1" applyProtection="1"/>
    <xf numFmtId="0" fontId="3" fillId="2" borderId="41" xfId="0" applyFont="1" applyFill="1" applyBorder="1" applyProtection="1"/>
    <xf numFmtId="44" fontId="4" fillId="2" borderId="36" xfId="0" applyNumberFormat="1" applyFont="1" applyFill="1" applyBorder="1" applyAlignment="1">
      <alignment vertical="center" wrapText="1"/>
    </xf>
    <xf numFmtId="0" fontId="3" fillId="2" borderId="32" xfId="0" applyFont="1" applyFill="1" applyBorder="1" applyAlignment="1">
      <alignment horizontal="center" vertical="center" wrapText="1"/>
    </xf>
    <xf numFmtId="0" fontId="3" fillId="2" borderId="32" xfId="0" applyFont="1" applyFill="1" applyBorder="1" applyAlignment="1">
      <alignment vertical="center" wrapText="1"/>
    </xf>
    <xf numFmtId="0" fontId="4" fillId="2" borderId="39" xfId="0" applyFont="1" applyFill="1" applyBorder="1"/>
    <xf numFmtId="0" fontId="3" fillId="2" borderId="0" xfId="0" applyFont="1" applyFill="1" applyBorder="1" applyProtection="1"/>
    <xf numFmtId="0" fontId="4" fillId="2" borderId="0" xfId="0" applyFont="1" applyFill="1" applyAlignment="1" applyProtection="1"/>
    <xf numFmtId="0" fontId="4" fillId="2" borderId="0" xfId="0" applyFont="1" applyFill="1" applyProtection="1"/>
    <xf numFmtId="0" fontId="6" fillId="2" borderId="0" xfId="0" applyFont="1" applyFill="1" applyAlignment="1" applyProtection="1">
      <alignment horizontal="center"/>
    </xf>
    <xf numFmtId="0" fontId="7" fillId="2" borderId="0" xfId="0" applyFont="1" applyFill="1" applyProtection="1"/>
    <xf numFmtId="0" fontId="6" fillId="2" borderId="0" xfId="0" applyFont="1" applyFill="1" applyAlignment="1" applyProtection="1"/>
    <xf numFmtId="0" fontId="4" fillId="2" borderId="0" xfId="0" applyFont="1" applyFill="1" applyAlignment="1" applyProtection="1">
      <alignment horizontal="center" vertical="center" wrapText="1"/>
    </xf>
    <xf numFmtId="166" fontId="3" fillId="2" borderId="7" xfId="7" applyNumberFormat="1" applyFont="1" applyFill="1" applyBorder="1" applyAlignment="1" applyProtection="1">
      <alignment horizontal="center"/>
    </xf>
    <xf numFmtId="0" fontId="3" fillId="2" borderId="0" xfId="0" applyFont="1" applyFill="1" applyProtection="1"/>
    <xf numFmtId="0" fontId="3" fillId="2" borderId="5" xfId="0" applyFont="1" applyFill="1" applyBorder="1" applyAlignment="1" applyProtection="1">
      <alignment horizontal="left"/>
    </xf>
    <xf numFmtId="0" fontId="4"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4" fillId="2" borderId="0" xfId="0" applyFont="1" applyFill="1" applyBorder="1" applyAlignment="1" applyProtection="1">
      <alignment horizontal="left"/>
    </xf>
    <xf numFmtId="166" fontId="4" fillId="2" borderId="0" xfId="7" applyNumberFormat="1" applyFont="1" applyFill="1" applyBorder="1" applyAlignment="1" applyProtection="1">
      <alignment horizontal="center"/>
    </xf>
    <xf numFmtId="0" fontId="4" fillId="2" borderId="0" xfId="0" applyFont="1" applyFill="1" applyAlignment="1" applyProtection="1">
      <alignment horizontal="center" vertical="center"/>
    </xf>
    <xf numFmtId="0" fontId="4" fillId="2" borderId="40" xfId="0" applyFont="1" applyFill="1" applyBorder="1" applyAlignment="1" applyProtection="1">
      <alignment horizontal="center" vertical="center"/>
    </xf>
    <xf numFmtId="0" fontId="4" fillId="2" borderId="33" xfId="0" applyFont="1" applyFill="1" applyBorder="1" applyAlignment="1" applyProtection="1">
      <alignment horizontal="center" vertical="center" wrapText="1"/>
    </xf>
    <xf numFmtId="0" fontId="3" fillId="2" borderId="45" xfId="0" applyFont="1" applyFill="1" applyBorder="1" applyProtection="1"/>
    <xf numFmtId="0" fontId="3" fillId="2" borderId="0" xfId="0" applyFont="1" applyFill="1" applyAlignment="1" applyProtection="1">
      <alignment horizontal="center"/>
    </xf>
    <xf numFmtId="0" fontId="3" fillId="2" borderId="5" xfId="0" applyFont="1" applyFill="1" applyBorder="1" applyProtection="1"/>
    <xf numFmtId="0" fontId="3" fillId="2" borderId="20" xfId="0" applyFont="1" applyFill="1" applyBorder="1" applyProtection="1"/>
    <xf numFmtId="0" fontId="4" fillId="2" borderId="0" xfId="0" applyFont="1" applyFill="1" applyBorder="1" applyProtection="1"/>
    <xf numFmtId="166" fontId="3" fillId="2" borderId="0" xfId="7" applyNumberFormat="1" applyFont="1" applyFill="1" applyAlignment="1">
      <alignment horizontal="center"/>
    </xf>
    <xf numFmtId="166" fontId="3" fillId="2" borderId="7" xfId="7" applyNumberFormat="1" applyFont="1" applyFill="1" applyBorder="1" applyAlignment="1" applyProtection="1">
      <alignment horizontal="center" vertical="center" wrapText="1"/>
    </xf>
    <xf numFmtId="44" fontId="4" fillId="2" borderId="4" xfId="0" applyNumberFormat="1" applyFont="1" applyFill="1" applyBorder="1" applyAlignment="1" applyProtection="1">
      <alignment vertical="center" wrapText="1"/>
    </xf>
    <xf numFmtId="44" fontId="3" fillId="2" borderId="7" xfId="0" applyNumberFormat="1" applyFont="1" applyFill="1" applyBorder="1" applyAlignment="1" applyProtection="1">
      <alignment vertical="center" wrapText="1"/>
    </xf>
    <xf numFmtId="44" fontId="4" fillId="2" borderId="4" xfId="1" applyFont="1" applyFill="1" applyBorder="1" applyAlignment="1" applyProtection="1">
      <alignment vertical="center" wrapText="1"/>
    </xf>
    <xf numFmtId="44" fontId="4" fillId="2" borderId="4" xfId="0" applyNumberFormat="1" applyFont="1" applyFill="1" applyBorder="1" applyAlignment="1" applyProtection="1">
      <alignment horizontal="center" vertical="center" wrapText="1"/>
    </xf>
    <xf numFmtId="166" fontId="3" fillId="2" borderId="15" xfId="7" applyNumberFormat="1" applyFont="1" applyFill="1" applyBorder="1" applyAlignment="1" applyProtection="1">
      <alignment horizontal="center" vertical="center" wrapText="1"/>
    </xf>
    <xf numFmtId="44" fontId="4" fillId="2" borderId="37" xfId="0" applyNumberFormat="1" applyFont="1" applyFill="1" applyBorder="1" applyAlignment="1" applyProtection="1">
      <alignment vertical="center" wrapText="1"/>
    </xf>
    <xf numFmtId="0" fontId="3" fillId="2" borderId="7"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164" fontId="4" fillId="2" borderId="4" xfId="1" applyNumberFormat="1" applyFont="1" applyFill="1" applyBorder="1" applyAlignment="1" applyProtection="1">
      <alignment horizontal="center" vertical="center" wrapText="1"/>
    </xf>
    <xf numFmtId="44" fontId="3" fillId="2" borderId="21" xfId="0" applyNumberFormat="1" applyFont="1" applyFill="1" applyBorder="1" applyAlignment="1" applyProtection="1">
      <alignment vertical="center" wrapText="1"/>
    </xf>
    <xf numFmtId="44" fontId="4" fillId="2" borderId="0" xfId="0" applyNumberFormat="1" applyFont="1" applyFill="1" applyBorder="1" applyAlignment="1" applyProtection="1">
      <alignment vertical="center" wrapText="1"/>
    </xf>
    <xf numFmtId="0" fontId="4" fillId="2" borderId="0"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4" fillId="2" borderId="42" xfId="0" applyFont="1" applyFill="1" applyBorder="1" applyAlignment="1" applyProtection="1">
      <alignment horizontal="center" vertical="center" wrapText="1"/>
    </xf>
    <xf numFmtId="0" fontId="4" fillId="2" borderId="42" xfId="0" applyFont="1" applyFill="1" applyBorder="1" applyAlignment="1" applyProtection="1">
      <alignment vertical="center" wrapText="1"/>
    </xf>
    <xf numFmtId="44" fontId="4" fillId="2" borderId="43" xfId="0" applyNumberFormat="1" applyFont="1" applyFill="1" applyBorder="1" applyAlignment="1" applyProtection="1">
      <alignment vertical="center" wrapText="1"/>
    </xf>
    <xf numFmtId="0" fontId="8" fillId="2" borderId="48" xfId="0" applyFont="1" applyFill="1" applyBorder="1" applyAlignment="1">
      <alignment vertical="center" wrapText="1"/>
    </xf>
    <xf numFmtId="44" fontId="3" fillId="2" borderId="0" xfId="1" applyFont="1" applyFill="1" applyBorder="1" applyAlignment="1" applyProtection="1">
      <alignment horizontal="center" vertical="center" wrapText="1"/>
    </xf>
    <xf numFmtId="44" fontId="4" fillId="2" borderId="0" xfId="1" applyFont="1" applyFill="1" applyBorder="1" applyAlignment="1" applyProtection="1">
      <alignment horizontal="center" vertical="center" wrapText="1"/>
    </xf>
    <xf numFmtId="0" fontId="3"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center" vertical="center" wrapText="1"/>
      <protection locked="0"/>
    </xf>
    <xf numFmtId="0" fontId="3" fillId="2" borderId="27" xfId="0" applyFont="1" applyFill="1" applyBorder="1"/>
    <xf numFmtId="166" fontId="3" fillId="5" borderId="17" xfId="7" applyNumberFormat="1" applyFont="1" applyFill="1" applyBorder="1" applyProtection="1">
      <protection locked="0"/>
    </xf>
    <xf numFmtId="0" fontId="4" fillId="2" borderId="0" xfId="0" applyFont="1" applyFill="1" applyAlignment="1">
      <alignment vertical="center" wrapText="1"/>
    </xf>
    <xf numFmtId="0" fontId="4" fillId="2" borderId="0" xfId="0" applyFont="1" applyFill="1" applyAlignment="1">
      <alignment wrapText="1"/>
    </xf>
    <xf numFmtId="164" fontId="3" fillId="5" borderId="17" xfId="1" applyNumberFormat="1" applyFont="1" applyFill="1" applyBorder="1" applyProtection="1">
      <protection locked="0"/>
    </xf>
    <xf numFmtId="0" fontId="4" fillId="2" borderId="36" xfId="0" applyFont="1" applyFill="1" applyBorder="1" applyAlignment="1">
      <alignment vertical="center" wrapText="1"/>
    </xf>
    <xf numFmtId="0" fontId="5" fillId="2" borderId="0" xfId="0" applyFont="1" applyFill="1" applyBorder="1" applyAlignment="1">
      <alignment vertical="center"/>
    </xf>
    <xf numFmtId="166" fontId="4" fillId="2" borderId="0" xfId="7" applyNumberFormat="1" applyFont="1" applyFill="1" applyBorder="1" applyAlignment="1" applyProtection="1">
      <alignment horizontal="center" vertical="center" wrapText="1"/>
    </xf>
    <xf numFmtId="166" fontId="3" fillId="2" borderId="2" xfId="7" applyNumberFormat="1" applyFont="1" applyFill="1" applyBorder="1" applyAlignment="1" applyProtection="1">
      <alignment vertical="center" wrapText="1"/>
    </xf>
    <xf numFmtId="166" fontId="3" fillId="2" borderId="15" xfId="7" applyNumberFormat="1" applyFont="1" applyFill="1" applyBorder="1" applyAlignment="1" applyProtection="1">
      <alignment vertical="center" wrapText="1"/>
    </xf>
    <xf numFmtId="0" fontId="4" fillId="2" borderId="0" xfId="0" applyFont="1" applyFill="1" applyBorder="1" applyAlignment="1">
      <alignment vertical="center" wrapText="1"/>
    </xf>
    <xf numFmtId="164" fontId="3" fillId="2" borderId="17" xfId="1" applyNumberFormat="1" applyFont="1" applyFill="1" applyBorder="1" applyProtection="1"/>
    <xf numFmtId="0" fontId="4" fillId="2" borderId="0" xfId="0" applyFont="1" applyFill="1" applyAlignment="1" applyProtection="1">
      <alignment horizontal="center"/>
    </xf>
    <xf numFmtId="164" fontId="3" fillId="2" borderId="19" xfId="1" applyNumberFormat="1" applyFont="1" applyFill="1" applyBorder="1" applyAlignment="1" applyProtection="1">
      <alignment vertical="center" wrapText="1"/>
    </xf>
    <xf numFmtId="0" fontId="4" fillId="2" borderId="32" xfId="0" applyFont="1" applyFill="1" applyBorder="1" applyAlignment="1">
      <alignment vertical="center"/>
    </xf>
    <xf numFmtId="9" fontId="4" fillId="4" borderId="35" xfId="6" applyFont="1" applyFill="1" applyBorder="1" applyAlignment="1" applyProtection="1">
      <alignment vertical="center" wrapText="1"/>
    </xf>
    <xf numFmtId="0" fontId="4" fillId="3" borderId="54" xfId="0" applyFont="1" applyFill="1" applyBorder="1" applyAlignment="1">
      <alignment vertical="center" wrapText="1"/>
    </xf>
    <xf numFmtId="0" fontId="4" fillId="3" borderId="55"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3" fillId="2" borderId="2" xfId="0" applyFont="1" applyFill="1" applyBorder="1" applyAlignment="1">
      <alignment horizontal="right" vertical="center"/>
    </xf>
    <xf numFmtId="0" fontId="3" fillId="2" borderId="2" xfId="0" applyFont="1" applyFill="1" applyBorder="1" applyAlignment="1">
      <alignment horizontal="right"/>
    </xf>
    <xf numFmtId="44" fontId="4" fillId="2" borderId="0" xfId="1" applyFont="1" applyFill="1" applyBorder="1" applyProtection="1"/>
    <xf numFmtId="0" fontId="3" fillId="2" borderId="0" xfId="0" applyFont="1" applyFill="1" applyBorder="1" applyAlignment="1">
      <alignment vertical="top" wrapText="1"/>
    </xf>
    <xf numFmtId="166" fontId="3" fillId="2" borderId="0" xfId="0" applyNumberFormat="1" applyFont="1" applyFill="1" applyProtection="1"/>
    <xf numFmtId="44" fontId="4" fillId="2" borderId="17" xfId="1" applyFont="1" applyFill="1" applyBorder="1" applyAlignment="1" applyProtection="1">
      <alignment horizontal="center" vertical="center" wrapText="1"/>
    </xf>
    <xf numFmtId="44" fontId="4" fillId="2" borderId="4" xfId="1" applyFont="1" applyFill="1" applyBorder="1" applyAlignment="1" applyProtection="1">
      <alignment horizontal="center" vertical="center" wrapText="1"/>
    </xf>
    <xf numFmtId="44" fontId="3" fillId="2" borderId="23" xfId="1" applyFont="1" applyFill="1" applyBorder="1" applyAlignment="1" applyProtection="1">
      <alignment horizontal="center" vertical="center" wrapText="1"/>
    </xf>
    <xf numFmtId="44" fontId="4" fillId="2" borderId="1" xfId="1" applyFont="1" applyFill="1" applyBorder="1" applyAlignment="1" applyProtection="1">
      <alignment horizontal="center" vertical="center" wrapText="1"/>
    </xf>
    <xf numFmtId="164" fontId="3" fillId="2" borderId="16" xfId="1" applyNumberFormat="1" applyFont="1" applyFill="1" applyBorder="1" applyAlignment="1">
      <alignment vertical="center" wrapText="1"/>
    </xf>
    <xf numFmtId="164" fontId="4" fillId="2" borderId="19" xfId="1" applyNumberFormat="1" applyFont="1" applyFill="1" applyBorder="1" applyAlignment="1" applyProtection="1">
      <alignment horizontal="center" vertical="center" wrapText="1"/>
    </xf>
    <xf numFmtId="9" fontId="4" fillId="4" borderId="12" xfId="6" applyFont="1" applyFill="1" applyBorder="1" applyAlignment="1" applyProtection="1">
      <alignment vertical="center" wrapText="1"/>
    </xf>
    <xf numFmtId="164" fontId="4" fillId="2" borderId="19" xfId="1" applyNumberFormat="1" applyFont="1" applyFill="1" applyBorder="1" applyAlignment="1" applyProtection="1">
      <alignment vertical="center" wrapText="1"/>
    </xf>
    <xf numFmtId="164" fontId="4" fillId="2" borderId="52" xfId="1" applyNumberFormat="1" applyFont="1" applyFill="1" applyBorder="1" applyAlignment="1" applyProtection="1">
      <alignment horizontal="center" vertical="center" wrapText="1"/>
    </xf>
    <xf numFmtId="0" fontId="4" fillId="2" borderId="8" xfId="0" applyFont="1" applyFill="1" applyBorder="1" applyAlignment="1" applyProtection="1">
      <alignment horizontal="left"/>
    </xf>
    <xf numFmtId="166" fontId="4" fillId="2" borderId="9" xfId="7" applyNumberFormat="1" applyFont="1" applyFill="1" applyBorder="1" applyAlignment="1" applyProtection="1">
      <alignment horizontal="center"/>
    </xf>
    <xf numFmtId="166" fontId="3" fillId="2" borderId="2" xfId="7" applyNumberFormat="1" applyFont="1" applyFill="1" applyBorder="1" applyAlignment="1" applyProtection="1">
      <alignment horizontal="center"/>
    </xf>
    <xf numFmtId="166" fontId="3" fillId="2" borderId="18" xfId="7" applyNumberFormat="1" applyFont="1" applyFill="1" applyBorder="1" applyAlignment="1" applyProtection="1">
      <alignment horizontal="center"/>
    </xf>
    <xf numFmtId="166" fontId="3" fillId="2" borderId="15" xfId="7" applyNumberFormat="1" applyFont="1" applyFill="1" applyBorder="1" applyAlignment="1" applyProtection="1">
      <alignment horizontal="center"/>
    </xf>
    <xf numFmtId="0" fontId="4" fillId="2" borderId="34" xfId="0" applyFont="1" applyFill="1" applyBorder="1" applyAlignment="1" applyProtection="1">
      <alignment horizontal="center" vertical="center" wrapText="1"/>
    </xf>
    <xf numFmtId="0" fontId="3" fillId="2" borderId="2" xfId="0" applyFont="1" applyFill="1" applyBorder="1" applyProtection="1"/>
    <xf numFmtId="0" fontId="3" fillId="2" borderId="15" xfId="0" applyFont="1" applyFill="1" applyBorder="1" applyProtection="1"/>
    <xf numFmtId="0" fontId="3" fillId="2" borderId="18" xfId="0" applyFont="1" applyFill="1" applyBorder="1" applyProtection="1"/>
    <xf numFmtId="0" fontId="3" fillId="2" borderId="58" xfId="0" applyFont="1" applyFill="1" applyBorder="1" applyProtection="1"/>
    <xf numFmtId="166" fontId="3" fillId="2" borderId="58" xfId="7" applyNumberFormat="1" applyFont="1" applyFill="1" applyBorder="1" applyAlignment="1" applyProtection="1">
      <alignment horizontal="center"/>
    </xf>
    <xf numFmtId="166" fontId="3" fillId="2" borderId="58" xfId="7" applyNumberFormat="1" applyFont="1" applyFill="1" applyBorder="1" applyAlignment="1" applyProtection="1"/>
    <xf numFmtId="166" fontId="4" fillId="2" borderId="9" xfId="7" applyNumberFormat="1" applyFont="1" applyFill="1" applyBorder="1" applyAlignment="1" applyProtection="1"/>
    <xf numFmtId="44" fontId="3" fillId="2" borderId="15" xfId="1" applyFont="1" applyFill="1" applyBorder="1" applyAlignment="1" applyProtection="1">
      <alignment vertical="center" wrapText="1"/>
    </xf>
    <xf numFmtId="44" fontId="3" fillId="2" borderId="16" xfId="1" applyFont="1" applyFill="1" applyBorder="1" applyAlignment="1" applyProtection="1">
      <alignment vertical="center" wrapText="1"/>
    </xf>
    <xf numFmtId="0" fontId="4" fillId="3" borderId="34" xfId="0" applyFont="1" applyFill="1" applyBorder="1" applyAlignment="1">
      <alignment horizontal="center" vertical="center" wrapText="1"/>
    </xf>
    <xf numFmtId="49" fontId="4" fillId="2" borderId="0" xfId="0" applyNumberFormat="1" applyFont="1" applyFill="1" applyBorder="1" applyAlignment="1">
      <alignment horizontal="justify" vertical="justify" wrapText="1"/>
    </xf>
    <xf numFmtId="0" fontId="3" fillId="2" borderId="0" xfId="0" applyFont="1" applyFill="1" applyAlignment="1">
      <alignment horizontal="right" vertical="center"/>
    </xf>
    <xf numFmtId="0" fontId="3" fillId="2" borderId="0" xfId="0" applyFont="1" applyFill="1" applyBorder="1" applyAlignment="1">
      <alignment vertical="center" wrapText="1"/>
    </xf>
    <xf numFmtId="0" fontId="4" fillId="2" borderId="0" xfId="0" applyFont="1" applyFill="1" applyAlignment="1">
      <alignment horizontal="center" vertical="center"/>
    </xf>
    <xf numFmtId="42" fontId="3" fillId="2" borderId="16" xfId="1" applyNumberFormat="1" applyFont="1" applyFill="1" applyBorder="1" applyAlignment="1" applyProtection="1">
      <alignment horizontal="center" vertical="center" wrapText="1"/>
    </xf>
    <xf numFmtId="42" fontId="3" fillId="2" borderId="21" xfId="1" applyNumberFormat="1" applyFont="1" applyFill="1" applyBorder="1" applyAlignment="1" applyProtection="1">
      <alignment horizontal="center" vertical="center" wrapText="1"/>
    </xf>
    <xf numFmtId="42" fontId="3" fillId="2" borderId="56" xfId="1" applyNumberFormat="1" applyFont="1" applyFill="1" applyBorder="1" applyAlignment="1" applyProtection="1">
      <alignment horizontal="center" vertical="center" wrapText="1"/>
    </xf>
    <xf numFmtId="0" fontId="9" fillId="2" borderId="0" xfId="0" applyFont="1" applyFill="1"/>
    <xf numFmtId="0" fontId="9" fillId="2" borderId="0"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3" fillId="2" borderId="0" xfId="0" applyFont="1" applyFill="1" applyAlignment="1">
      <alignment horizontal="right" vertical="center"/>
    </xf>
    <xf numFmtId="0" fontId="4" fillId="2" borderId="0" xfId="0" applyFont="1" applyFill="1" applyAlignment="1">
      <alignment horizontal="center" vertical="center"/>
    </xf>
    <xf numFmtId="166" fontId="4" fillId="2" borderId="12" xfId="7" applyNumberFormat="1" applyFont="1" applyFill="1" applyBorder="1" applyAlignment="1" applyProtection="1"/>
    <xf numFmtId="0" fontId="4" fillId="2" borderId="4" xfId="0" applyFont="1" applyFill="1" applyBorder="1" applyAlignment="1" applyProtection="1">
      <alignment horizontal="center" vertical="center" wrapText="1"/>
    </xf>
    <xf numFmtId="166" fontId="3" fillId="2" borderId="53" xfId="7" applyNumberFormat="1" applyFont="1" applyFill="1" applyBorder="1" applyAlignment="1" applyProtection="1"/>
    <xf numFmtId="166" fontId="3" fillId="2" borderId="14" xfId="7" applyNumberFormat="1" applyFont="1" applyFill="1" applyBorder="1" applyAlignment="1" applyProtection="1"/>
    <xf numFmtId="166" fontId="3" fillId="2" borderId="63" xfId="7" applyNumberFormat="1" applyFont="1" applyFill="1" applyBorder="1" applyAlignment="1" applyProtection="1"/>
    <xf numFmtId="49" fontId="4" fillId="2" borderId="0" xfId="0" applyNumberFormat="1" applyFont="1" applyFill="1" applyBorder="1" applyAlignment="1">
      <alignment horizontal="justify" vertical="justify" wrapText="1"/>
    </xf>
    <xf numFmtId="44" fontId="3" fillId="2" borderId="56" xfId="1" applyFont="1" applyFill="1" applyBorder="1" applyAlignment="1" applyProtection="1">
      <alignment horizontal="center" vertical="center" wrapText="1"/>
    </xf>
    <xf numFmtId="44" fontId="4" fillId="2" borderId="21" xfId="1" applyFont="1" applyFill="1" applyBorder="1" applyAlignment="1" applyProtection="1">
      <alignment horizontal="center" vertical="center" wrapText="1"/>
    </xf>
    <xf numFmtId="0" fontId="4" fillId="3" borderId="40" xfId="0" applyFont="1" applyFill="1" applyBorder="1" applyAlignment="1">
      <alignment vertical="center" wrapText="1"/>
    </xf>
    <xf numFmtId="166" fontId="4" fillId="3" borderId="33" xfId="7" applyNumberFormat="1" applyFont="1" applyFill="1" applyBorder="1" applyAlignment="1">
      <alignment horizontal="center" vertical="center" wrapText="1"/>
    </xf>
    <xf numFmtId="0" fontId="4" fillId="3" borderId="33" xfId="0" applyFont="1" applyFill="1" applyBorder="1" applyAlignment="1">
      <alignment horizontal="center" vertical="center" wrapText="1"/>
    </xf>
    <xf numFmtId="44" fontId="3" fillId="2" borderId="2" xfId="1" applyFont="1" applyFill="1" applyBorder="1" applyAlignment="1" applyProtection="1">
      <alignment vertical="center" wrapText="1"/>
    </xf>
    <xf numFmtId="44" fontId="3" fillId="2" borderId="17" xfId="1" applyFont="1" applyFill="1" applyBorder="1" applyAlignment="1" applyProtection="1">
      <alignment vertical="center" wrapText="1"/>
    </xf>
    <xf numFmtId="44" fontId="3" fillId="2" borderId="2" xfId="1" applyFont="1" applyFill="1" applyBorder="1" applyAlignment="1">
      <alignment vertical="center" wrapText="1"/>
    </xf>
    <xf numFmtId="0" fontId="4" fillId="2" borderId="0" xfId="0" applyFont="1" applyFill="1" applyAlignment="1" applyProtection="1">
      <alignment horizontal="center"/>
    </xf>
    <xf numFmtId="0" fontId="4" fillId="2" borderId="42" xfId="0" applyFont="1" applyFill="1" applyBorder="1" applyAlignment="1" applyProtection="1"/>
    <xf numFmtId="0" fontId="4" fillId="2" borderId="43" xfId="0" applyFont="1" applyFill="1" applyBorder="1" applyAlignment="1" applyProtection="1"/>
    <xf numFmtId="0" fontId="4" fillId="2" borderId="0" xfId="0" applyFont="1" applyFill="1" applyAlignment="1">
      <alignment horizontal="center" vertical="center"/>
    </xf>
    <xf numFmtId="166" fontId="10" fillId="2" borderId="2" xfId="7" applyNumberFormat="1" applyFont="1" applyFill="1" applyBorder="1" applyAlignment="1" applyProtection="1">
      <alignment horizontal="center"/>
    </xf>
    <xf numFmtId="0" fontId="10" fillId="2" borderId="0" xfId="0" applyFont="1" applyFill="1" applyProtection="1"/>
    <xf numFmtId="0" fontId="10" fillId="2" borderId="2" xfId="0" applyFont="1" applyFill="1" applyBorder="1" applyProtection="1"/>
    <xf numFmtId="0" fontId="10" fillId="2" borderId="0" xfId="0" applyFont="1" applyFill="1" applyAlignment="1" applyProtection="1">
      <alignment horizontal="center"/>
    </xf>
    <xf numFmtId="164" fontId="4" fillId="2" borderId="22" xfId="1" applyNumberFormat="1" applyFont="1" applyFill="1" applyBorder="1" applyAlignment="1" applyProtection="1"/>
    <xf numFmtId="0" fontId="11" fillId="2" borderId="0" xfId="0" applyFont="1" applyFill="1" applyAlignment="1" applyProtection="1"/>
    <xf numFmtId="0" fontId="3" fillId="2" borderId="10" xfId="0" applyFont="1" applyFill="1" applyBorder="1" applyAlignment="1" applyProtection="1">
      <alignment horizontal="left"/>
    </xf>
    <xf numFmtId="166" fontId="3" fillId="2" borderId="11" xfId="7" applyNumberFormat="1" applyFont="1" applyFill="1" applyBorder="1" applyAlignment="1" applyProtection="1">
      <alignment horizontal="center"/>
    </xf>
    <xf numFmtId="0" fontId="4" fillId="2" borderId="54" xfId="0" applyFont="1" applyFill="1" applyBorder="1" applyAlignment="1" applyProtection="1">
      <alignment horizontal="left"/>
    </xf>
    <xf numFmtId="166" fontId="4" fillId="2" borderId="55" xfId="7" applyNumberFormat="1" applyFont="1" applyFill="1" applyBorder="1" applyAlignment="1" applyProtection="1">
      <alignment horizontal="center"/>
    </xf>
    <xf numFmtId="166" fontId="4" fillId="2" borderId="35" xfId="7" applyNumberFormat="1" applyFont="1" applyFill="1" applyBorder="1" applyAlignment="1" applyProtection="1">
      <alignment horizontal="center"/>
    </xf>
    <xf numFmtId="164" fontId="3" fillId="2" borderId="16" xfId="1" applyNumberFormat="1" applyFont="1" applyFill="1" applyBorder="1" applyAlignment="1" applyProtection="1">
      <alignment horizontal="center"/>
    </xf>
    <xf numFmtId="164" fontId="3" fillId="2" borderId="21" xfId="1" applyNumberFormat="1" applyFont="1" applyFill="1" applyBorder="1" applyAlignment="1" applyProtection="1">
      <alignment horizontal="center"/>
    </xf>
    <xf numFmtId="164" fontId="3" fillId="2" borderId="56" xfId="1" applyNumberFormat="1" applyFont="1" applyFill="1" applyBorder="1" applyAlignment="1" applyProtection="1">
      <alignment horizontal="center"/>
    </xf>
    <xf numFmtId="0" fontId="3" fillId="2" borderId="11" xfId="0" applyFont="1" applyFill="1" applyBorder="1" applyProtection="1"/>
    <xf numFmtId="164" fontId="3" fillId="2" borderId="58" xfId="1" applyNumberFormat="1" applyFont="1" applyFill="1" applyBorder="1" applyProtection="1"/>
    <xf numFmtId="164" fontId="3" fillId="2" borderId="58" xfId="1" applyNumberFormat="1" applyFont="1" applyFill="1" applyBorder="1" applyAlignment="1" applyProtection="1">
      <alignment horizontal="center"/>
    </xf>
    <xf numFmtId="164" fontId="4" fillId="2" borderId="56" xfId="1" applyNumberFormat="1" applyFont="1" applyFill="1" applyBorder="1" applyAlignment="1" applyProtection="1">
      <alignment horizontal="center"/>
    </xf>
    <xf numFmtId="164" fontId="4" fillId="4" borderId="9" xfId="1" applyNumberFormat="1" applyFont="1" applyFill="1" applyBorder="1" applyProtection="1"/>
    <xf numFmtId="164" fontId="3" fillId="5" borderId="21" xfId="1" applyNumberFormat="1" applyFont="1" applyFill="1" applyBorder="1" applyProtection="1">
      <protection locked="0"/>
    </xf>
    <xf numFmtId="44" fontId="3" fillId="5" borderId="21" xfId="1" applyFont="1" applyFill="1" applyBorder="1" applyProtection="1">
      <protection locked="0"/>
    </xf>
    <xf numFmtId="44" fontId="3" fillId="5" borderId="17" xfId="1" applyFont="1" applyFill="1" applyBorder="1" applyProtection="1">
      <protection locked="0"/>
    </xf>
    <xf numFmtId="44" fontId="4" fillId="4" borderId="21" xfId="0" applyNumberFormat="1"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4" fillId="3" borderId="31" xfId="0" applyFont="1" applyFill="1" applyBorder="1" applyAlignment="1">
      <alignment vertical="center" wrapText="1"/>
    </xf>
    <xf numFmtId="0" fontId="4" fillId="3" borderId="38"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2" borderId="11" xfId="0" applyFont="1" applyFill="1" applyBorder="1" applyAlignment="1">
      <alignment horizontal="right"/>
    </xf>
    <xf numFmtId="165" fontId="3" fillId="5" borderId="23" xfId="6" applyNumberFormat="1" applyFont="1" applyFill="1" applyBorder="1" applyAlignment="1" applyProtection="1">
      <protection locked="0"/>
    </xf>
    <xf numFmtId="0" fontId="4" fillId="2" borderId="1" xfId="0" applyFont="1" applyFill="1" applyBorder="1" applyAlignment="1"/>
    <xf numFmtId="164" fontId="4" fillId="2" borderId="22" xfId="1" applyNumberFormat="1" applyFont="1" applyFill="1" applyBorder="1" applyAlignment="1" applyProtection="1">
      <alignment vertical="center" wrapText="1"/>
    </xf>
    <xf numFmtId="166" fontId="3" fillId="2" borderId="2" xfId="7" applyNumberFormat="1" applyFont="1" applyFill="1" applyBorder="1" applyAlignment="1" applyProtection="1">
      <alignment horizontal="center" vertical="center" wrapText="1"/>
    </xf>
    <xf numFmtId="166" fontId="3" fillId="2" borderId="18" xfId="7" applyNumberFormat="1" applyFont="1" applyFill="1" applyBorder="1" applyAlignment="1" applyProtection="1">
      <alignment vertical="center" wrapText="1"/>
    </xf>
    <xf numFmtId="44" fontId="3" fillId="2" borderId="18" xfId="1" applyFont="1" applyFill="1" applyBorder="1" applyAlignment="1" applyProtection="1">
      <alignment vertical="center" wrapText="1"/>
    </xf>
    <xf numFmtId="44" fontId="3" fillId="2" borderId="19" xfId="1" applyFont="1" applyFill="1" applyBorder="1" applyAlignment="1" applyProtection="1">
      <alignment vertical="center" wrapText="1"/>
    </xf>
    <xf numFmtId="44" fontId="3" fillId="2" borderId="15" xfId="1" applyFont="1" applyFill="1" applyBorder="1" applyAlignment="1">
      <alignment vertical="center" wrapText="1"/>
    </xf>
    <xf numFmtId="164" fontId="3" fillId="2" borderId="17" xfId="1" applyNumberFormat="1" applyFont="1" applyFill="1" applyBorder="1" applyAlignment="1">
      <alignment vertical="center" wrapText="1"/>
    </xf>
    <xf numFmtId="44" fontId="3" fillId="2" borderId="18" xfId="1" applyFont="1" applyFill="1" applyBorder="1" applyAlignment="1">
      <alignment vertical="center" wrapText="1"/>
    </xf>
    <xf numFmtId="164" fontId="3" fillId="2" borderId="19" xfId="1" applyNumberFormat="1" applyFont="1" applyFill="1" applyBorder="1" applyAlignment="1">
      <alignment vertical="center" wrapText="1"/>
    </xf>
    <xf numFmtId="166" fontId="3" fillId="2" borderId="55" xfId="7" applyNumberFormat="1" applyFont="1" applyFill="1" applyBorder="1" applyAlignment="1" applyProtection="1">
      <alignment horizontal="center" vertical="center" wrapText="1"/>
    </xf>
    <xf numFmtId="0" fontId="4" fillId="2" borderId="54" xfId="0" applyFont="1" applyFill="1" applyBorder="1" applyAlignment="1">
      <alignment vertical="center"/>
    </xf>
    <xf numFmtId="166" fontId="4" fillId="4" borderId="55" xfId="0" applyNumberFormat="1" applyFont="1" applyFill="1" applyBorder="1" applyAlignment="1">
      <alignment vertical="center"/>
    </xf>
    <xf numFmtId="0" fontId="4" fillId="4" borderId="35" xfId="0" applyFont="1" applyFill="1" applyBorder="1" applyAlignment="1">
      <alignment vertical="center"/>
    </xf>
    <xf numFmtId="42" fontId="3" fillId="2" borderId="17" xfId="1" applyNumberFormat="1" applyFont="1" applyFill="1" applyBorder="1" applyAlignment="1" applyProtection="1">
      <alignment horizontal="center" vertical="center" wrapText="1"/>
    </xf>
    <xf numFmtId="166" fontId="3" fillId="2" borderId="18" xfId="7" applyNumberFormat="1" applyFont="1" applyFill="1" applyBorder="1" applyAlignment="1" applyProtection="1">
      <alignment horizontal="center" vertical="center" wrapText="1"/>
    </xf>
    <xf numFmtId="42" fontId="3" fillId="2" borderId="1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xf>
    <xf numFmtId="0" fontId="3" fillId="2" borderId="12" xfId="0" applyFont="1" applyFill="1" applyBorder="1" applyAlignment="1" applyProtection="1"/>
    <xf numFmtId="0" fontId="4" fillId="2" borderId="40" xfId="0" applyFont="1" applyFill="1" applyBorder="1" applyAlignment="1" applyProtection="1">
      <alignment horizontal="center" vertical="center" wrapText="1"/>
    </xf>
    <xf numFmtId="0" fontId="3" fillId="2" borderId="45" xfId="0" applyFont="1" applyFill="1" applyBorder="1" applyAlignment="1" applyProtection="1">
      <alignment horizontal="left"/>
    </xf>
    <xf numFmtId="164" fontId="3" fillId="2" borderId="16" xfId="1" applyNumberFormat="1" applyFont="1" applyFill="1" applyBorder="1" applyProtection="1"/>
    <xf numFmtId="164" fontId="3" fillId="2" borderId="23" xfId="1" applyNumberFormat="1" applyFont="1" applyFill="1" applyBorder="1" applyProtection="1"/>
    <xf numFmtId="164" fontId="3" fillId="4" borderId="55" xfId="1" applyNumberFormat="1" applyFont="1" applyFill="1" applyBorder="1" applyProtection="1"/>
    <xf numFmtId="0" fontId="3" fillId="2" borderId="8" xfId="0" applyFont="1" applyFill="1" applyBorder="1" applyAlignment="1" applyProtection="1"/>
    <xf numFmtId="0" fontId="3" fillId="2" borderId="9" xfId="0" applyFont="1" applyFill="1" applyBorder="1" applyAlignment="1" applyProtection="1"/>
    <xf numFmtId="0" fontId="3" fillId="2" borderId="9" xfId="0" applyFont="1" applyFill="1" applyBorder="1" applyProtection="1"/>
    <xf numFmtId="0" fontId="3" fillId="2" borderId="22" xfId="0" applyFont="1" applyFill="1" applyBorder="1" applyAlignment="1" applyProtection="1"/>
    <xf numFmtId="0" fontId="4" fillId="2" borderId="55" xfId="0" applyFont="1" applyFill="1" applyBorder="1" applyProtection="1"/>
    <xf numFmtId="0" fontId="4" fillId="2" borderId="64" xfId="0" applyFont="1" applyFill="1" applyBorder="1" applyAlignment="1" applyProtection="1">
      <alignment horizontal="center" vertical="center" wrapText="1"/>
    </xf>
    <xf numFmtId="166" fontId="3" fillId="2" borderId="45" xfId="7" applyNumberFormat="1" applyFont="1" applyFill="1" applyBorder="1" applyAlignment="1" applyProtection="1">
      <alignment horizontal="center"/>
    </xf>
    <xf numFmtId="166" fontId="3" fillId="2" borderId="5" xfId="7" applyNumberFormat="1" applyFont="1" applyFill="1" applyBorder="1" applyAlignment="1" applyProtection="1">
      <alignment horizontal="center"/>
    </xf>
    <xf numFmtId="166" fontId="3" fillId="2" borderId="10" xfId="7" applyNumberFormat="1" applyFont="1" applyFill="1" applyBorder="1" applyAlignment="1" applyProtection="1">
      <alignment horizontal="center"/>
    </xf>
    <xf numFmtId="166" fontId="4" fillId="2" borderId="54" xfId="7" applyNumberFormat="1" applyFont="1" applyFill="1" applyBorder="1" applyAlignment="1" applyProtection="1">
      <alignment horizontal="center"/>
    </xf>
    <xf numFmtId="0" fontId="4" fillId="2" borderId="0" xfId="0" applyFont="1" applyFill="1" applyAlignment="1" applyProtection="1">
      <alignment horizontal="center"/>
    </xf>
    <xf numFmtId="0" fontId="4" fillId="2" borderId="0" xfId="0" applyFont="1" applyFill="1" applyBorder="1" applyAlignment="1" applyProtection="1"/>
    <xf numFmtId="0" fontId="4" fillId="2" borderId="0" xfId="0" applyFont="1" applyFill="1" applyAlignment="1" applyProtection="1">
      <alignment horizontal="center"/>
    </xf>
    <xf numFmtId="0" fontId="4" fillId="2" borderId="0" xfId="0" applyFont="1" applyFill="1" applyAlignment="1" applyProtection="1">
      <alignment horizontal="center"/>
    </xf>
    <xf numFmtId="0" fontId="3" fillId="2" borderId="0" xfId="0" applyFont="1" applyFill="1" applyBorder="1" applyAlignment="1">
      <alignment vertical="center" wrapText="1"/>
    </xf>
    <xf numFmtId="0" fontId="4" fillId="2" borderId="0" xfId="0" applyFont="1" applyFill="1" applyAlignment="1">
      <alignment horizontal="center" vertical="center"/>
    </xf>
    <xf numFmtId="0" fontId="3" fillId="2" borderId="0" xfId="0" applyFont="1" applyFill="1" applyBorder="1" applyAlignment="1">
      <alignment vertical="center" wrapText="1"/>
    </xf>
    <xf numFmtId="0" fontId="4" fillId="2" borderId="0" xfId="0" applyFont="1" applyFill="1" applyAlignment="1">
      <alignment horizontal="center" vertical="center"/>
    </xf>
    <xf numFmtId="0" fontId="3" fillId="2" borderId="20" xfId="0" applyFont="1" applyFill="1" applyBorder="1" applyAlignment="1">
      <alignment vertical="center" wrapText="1"/>
    </xf>
    <xf numFmtId="0" fontId="3" fillId="2" borderId="18" xfId="0"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45" xfId="0" applyFont="1" applyFill="1" applyBorder="1" applyAlignment="1">
      <alignment vertical="center" wrapText="1"/>
    </xf>
    <xf numFmtId="0" fontId="3" fillId="2" borderId="15" xfId="0" applyFont="1" applyFill="1" applyBorder="1" applyAlignment="1">
      <alignment vertical="center" wrapText="1"/>
    </xf>
    <xf numFmtId="0" fontId="0" fillId="2" borderId="0" xfId="0" applyFill="1"/>
    <xf numFmtId="0" fontId="4" fillId="2" borderId="31" xfId="0" applyFont="1" applyFill="1" applyBorder="1" applyAlignment="1">
      <alignment vertical="center"/>
    </xf>
    <xf numFmtId="44" fontId="4" fillId="2" borderId="4" xfId="1" applyFont="1" applyFill="1" applyBorder="1" applyAlignment="1" applyProtection="1">
      <alignment vertical="center"/>
    </xf>
    <xf numFmtId="6" fontId="4" fillId="2" borderId="4" xfId="1" applyNumberFormat="1" applyFont="1" applyFill="1" applyBorder="1" applyAlignment="1" applyProtection="1">
      <alignment vertical="center" wrapText="1"/>
    </xf>
    <xf numFmtId="6" fontId="4" fillId="2" borderId="4" xfId="0" applyNumberFormat="1" applyFont="1" applyFill="1" applyBorder="1" applyAlignment="1" applyProtection="1">
      <alignment vertical="center" wrapText="1"/>
    </xf>
    <xf numFmtId="0" fontId="3" fillId="2" borderId="45"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54" xfId="0" applyFont="1" applyFill="1" applyBorder="1" applyAlignment="1" applyProtection="1">
      <alignment vertical="center" wrapText="1"/>
    </xf>
    <xf numFmtId="164" fontId="3" fillId="6" borderId="15" xfId="1" applyNumberFormat="1" applyFont="1" applyFill="1" applyBorder="1" applyProtection="1">
      <protection locked="0"/>
    </xf>
    <xf numFmtId="164" fontId="3" fillId="6" borderId="2" xfId="1" applyNumberFormat="1" applyFont="1" applyFill="1" applyBorder="1" applyProtection="1">
      <protection locked="0"/>
    </xf>
    <xf numFmtId="164" fontId="3" fillId="6" borderId="11" xfId="1" applyNumberFormat="1" applyFont="1" applyFill="1" applyBorder="1" applyProtection="1">
      <protection locked="0"/>
    </xf>
    <xf numFmtId="164" fontId="3" fillId="6" borderId="18" xfId="1" applyNumberFormat="1" applyFont="1" applyFill="1" applyBorder="1" applyProtection="1">
      <protection locked="0"/>
    </xf>
    <xf numFmtId="0" fontId="4" fillId="2" borderId="0" xfId="0" applyFont="1" applyFill="1" applyAlignment="1" applyProtection="1">
      <alignment horizontal="center"/>
      <protection locked="0"/>
    </xf>
    <xf numFmtId="0" fontId="3" fillId="2" borderId="0" xfId="0" applyFont="1" applyFill="1" applyProtection="1">
      <protection locked="0"/>
    </xf>
    <xf numFmtId="0" fontId="4" fillId="2" borderId="0" xfId="0" applyFont="1" applyFill="1" applyBorder="1" applyAlignment="1" applyProtection="1">
      <alignment horizontal="center"/>
      <protection locked="0"/>
    </xf>
    <xf numFmtId="0" fontId="4" fillId="2" borderId="48" xfId="0" applyFont="1" applyFill="1" applyBorder="1" applyAlignment="1" applyProtection="1">
      <alignment horizontal="center"/>
      <protection locked="0"/>
    </xf>
    <xf numFmtId="0" fontId="4" fillId="2" borderId="42" xfId="0" applyFont="1" applyFill="1" applyBorder="1" applyAlignment="1" applyProtection="1">
      <protection locked="0"/>
    </xf>
    <xf numFmtId="0" fontId="4" fillId="2" borderId="43" xfId="0" applyFont="1" applyFill="1" applyBorder="1" applyAlignment="1" applyProtection="1">
      <protection locked="0"/>
    </xf>
    <xf numFmtId="0" fontId="4" fillId="2" borderId="0" xfId="0" applyFont="1" applyFill="1" applyBorder="1" applyAlignment="1" applyProtection="1">
      <protection locked="0"/>
    </xf>
    <xf numFmtId="0" fontId="4" fillId="2" borderId="0" xfId="0" applyFont="1" applyFill="1" applyProtection="1">
      <protection locked="0"/>
    </xf>
    <xf numFmtId="0" fontId="3" fillId="2" borderId="3" xfId="0" applyFont="1" applyFill="1" applyBorder="1" applyProtection="1">
      <protection locked="0"/>
    </xf>
    <xf numFmtId="49" fontId="4" fillId="2" borderId="0" xfId="0" applyNumberFormat="1" applyFont="1" applyFill="1" applyBorder="1" applyAlignment="1" applyProtection="1">
      <alignment vertical="justify"/>
      <protection locked="0"/>
    </xf>
    <xf numFmtId="0" fontId="4" fillId="2" borderId="0" xfId="0" applyFont="1" applyFill="1" applyBorder="1" applyProtection="1">
      <protection locked="0"/>
    </xf>
    <xf numFmtId="164" fontId="3" fillId="2" borderId="21" xfId="1" applyNumberFormat="1" applyFont="1" applyFill="1" applyBorder="1" applyAlignment="1" applyProtection="1">
      <alignment vertical="center" wrapText="1"/>
    </xf>
    <xf numFmtId="164" fontId="3" fillId="2" borderId="17" xfId="1" applyNumberFormat="1" applyFont="1" applyFill="1" applyBorder="1" applyAlignment="1" applyProtection="1">
      <alignment vertical="center" wrapText="1"/>
    </xf>
    <xf numFmtId="164" fontId="4" fillId="2" borderId="23" xfId="1" applyNumberFormat="1" applyFont="1" applyFill="1" applyBorder="1" applyAlignment="1" applyProtection="1">
      <alignment vertical="center" wrapText="1"/>
    </xf>
    <xf numFmtId="164" fontId="3" fillId="2" borderId="23" xfId="1" applyNumberFormat="1" applyFont="1" applyFill="1" applyBorder="1" applyAlignment="1" applyProtection="1">
      <alignment vertical="center" wrapText="1"/>
    </xf>
    <xf numFmtId="164" fontId="3" fillId="5" borderId="21" xfId="1" applyNumberFormat="1" applyFont="1" applyFill="1" applyBorder="1" applyAlignment="1" applyProtection="1">
      <alignment vertical="center" wrapText="1"/>
      <protection locked="0"/>
    </xf>
    <xf numFmtId="164" fontId="3" fillId="5" borderId="17" xfId="1" applyNumberFormat="1" applyFont="1" applyFill="1" applyBorder="1" applyAlignment="1" applyProtection="1">
      <alignment vertical="center" wrapText="1"/>
      <protection locked="0"/>
    </xf>
    <xf numFmtId="166" fontId="3" fillId="5" borderId="18" xfId="7" applyNumberFormat="1" applyFont="1" applyFill="1" applyBorder="1" applyAlignment="1" applyProtection="1">
      <alignment horizontal="center" vertical="center" wrapText="1"/>
      <protection locked="0"/>
    </xf>
    <xf numFmtId="164" fontId="3" fillId="5" borderId="18" xfId="1" applyNumberFormat="1" applyFont="1" applyFill="1" applyBorder="1" applyAlignment="1" applyProtection="1">
      <alignment horizontal="center" vertical="center" wrapText="1"/>
      <protection locked="0"/>
    </xf>
    <xf numFmtId="164" fontId="4" fillId="5" borderId="19" xfId="1" applyNumberFormat="1" applyFont="1" applyFill="1" applyBorder="1" applyAlignment="1" applyProtection="1">
      <alignment horizontal="center" vertical="center" wrapText="1"/>
      <protection locked="0"/>
    </xf>
    <xf numFmtId="164" fontId="3" fillId="5" borderId="16" xfId="1" applyNumberFormat="1" applyFont="1" applyFill="1" applyBorder="1" applyAlignment="1" applyProtection="1">
      <alignment vertical="center" wrapText="1"/>
      <protection locked="0"/>
    </xf>
    <xf numFmtId="0" fontId="8" fillId="2" borderId="42" xfId="0" applyFont="1" applyFill="1" applyBorder="1" applyAlignment="1" applyProtection="1">
      <alignment vertical="top"/>
      <protection locked="0"/>
    </xf>
    <xf numFmtId="0" fontId="8" fillId="2" borderId="43" xfId="0" applyFont="1" applyFill="1" applyBorder="1" applyAlignment="1" applyProtection="1">
      <alignment vertical="top"/>
      <protection locked="0"/>
    </xf>
    <xf numFmtId="0" fontId="8" fillId="2" borderId="48" xfId="0" applyFont="1" applyFill="1" applyBorder="1" applyAlignment="1" applyProtection="1">
      <alignment horizontal="left" vertical="top" wrapText="1"/>
    </xf>
    <xf numFmtId="0" fontId="8" fillId="2" borderId="48" xfId="0" applyFont="1" applyFill="1" applyBorder="1" applyAlignment="1" applyProtection="1">
      <alignment vertical="top"/>
    </xf>
    <xf numFmtId="0" fontId="5" fillId="2" borderId="0" xfId="0" applyFont="1" applyFill="1" applyBorder="1" applyAlignment="1" applyProtection="1">
      <alignment vertical="center"/>
      <protection locked="0"/>
    </xf>
    <xf numFmtId="0" fontId="4" fillId="2" borderId="0" xfId="0" applyFont="1" applyFill="1" applyAlignment="1" applyProtection="1">
      <alignment vertical="center" wrapText="1"/>
      <protection locked="0"/>
    </xf>
    <xf numFmtId="0" fontId="0" fillId="2" borderId="0" xfId="0" applyFill="1" applyProtection="1">
      <protection locked="0"/>
    </xf>
    <xf numFmtId="0" fontId="4" fillId="2" borderId="0" xfId="0" applyFont="1" applyFill="1" applyAlignment="1" applyProtection="1">
      <alignment horizontal="center" vertical="center"/>
      <protection locked="0"/>
    </xf>
    <xf numFmtId="0" fontId="0" fillId="0" borderId="0" xfId="0" applyProtection="1">
      <protection locked="0"/>
    </xf>
    <xf numFmtId="44" fontId="3" fillId="2" borderId="15" xfId="1" applyFont="1" applyFill="1" applyBorder="1" applyAlignment="1" applyProtection="1">
      <alignment horizontal="center" vertical="center" wrapText="1"/>
    </xf>
    <xf numFmtId="164" fontId="3" fillId="2" borderId="16" xfId="1" applyNumberFormat="1" applyFont="1" applyFill="1" applyBorder="1" applyAlignment="1" applyProtection="1">
      <alignment horizontal="center" vertical="center" wrapText="1"/>
    </xf>
    <xf numFmtId="44" fontId="3" fillId="2" borderId="7" xfId="1" applyFont="1" applyFill="1" applyBorder="1" applyAlignment="1" applyProtection="1">
      <alignment horizontal="center" vertical="center" wrapText="1"/>
    </xf>
    <xf numFmtId="164" fontId="3" fillId="2" borderId="21" xfId="1" applyNumberFormat="1" applyFont="1" applyFill="1" applyBorder="1" applyAlignment="1" applyProtection="1">
      <alignment horizontal="center" vertical="center" wrapText="1"/>
    </xf>
    <xf numFmtId="166" fontId="3" fillId="2" borderId="58" xfId="7" applyNumberFormat="1" applyFont="1" applyFill="1" applyBorder="1" applyAlignment="1" applyProtection="1">
      <alignment horizontal="center" vertical="center" wrapText="1"/>
    </xf>
    <xf numFmtId="44" fontId="3" fillId="2" borderId="58" xfId="1" applyFont="1" applyFill="1" applyBorder="1" applyAlignment="1" applyProtection="1">
      <alignment horizontal="center" vertical="center" wrapText="1"/>
    </xf>
    <xf numFmtId="164" fontId="3" fillId="2" borderId="67" xfId="1" applyNumberFormat="1" applyFont="1" applyFill="1" applyBorder="1" applyAlignment="1" applyProtection="1">
      <alignment horizontal="center" vertical="center" wrapText="1"/>
    </xf>
    <xf numFmtId="166" fontId="4" fillId="2" borderId="9" xfId="0" applyNumberFormat="1" applyFont="1" applyFill="1" applyBorder="1" applyAlignment="1" applyProtection="1">
      <alignment vertical="center" wrapText="1"/>
    </xf>
    <xf numFmtId="44" fontId="3" fillId="4" borderId="9" xfId="1" applyFont="1" applyFill="1" applyBorder="1" applyAlignment="1" applyProtection="1">
      <alignment vertical="center" wrapText="1"/>
    </xf>
    <xf numFmtId="44" fontId="4" fillId="2" borderId="22" xfId="0" applyNumberFormat="1" applyFont="1" applyFill="1" applyBorder="1" applyAlignment="1" applyProtection="1">
      <alignment vertical="center" wrapText="1"/>
    </xf>
    <xf numFmtId="0" fontId="0" fillId="0" borderId="0" xfId="0" applyProtection="1"/>
    <xf numFmtId="0" fontId="4" fillId="2" borderId="32" xfId="0" applyFont="1" applyFill="1" applyBorder="1" applyProtection="1"/>
    <xf numFmtId="166" fontId="3" fillId="2" borderId="0" xfId="7" applyNumberFormat="1" applyFont="1" applyFill="1" applyAlignment="1" applyProtection="1">
      <alignment horizontal="center"/>
    </xf>
    <xf numFmtId="0" fontId="4" fillId="3" borderId="40" xfId="0" applyFont="1" applyFill="1" applyBorder="1" applyAlignment="1" applyProtection="1">
      <alignment vertical="center" wrapText="1"/>
    </xf>
    <xf numFmtId="166" fontId="4" fillId="3" borderId="33" xfId="7" applyNumberFormat="1"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164" fontId="3" fillId="2" borderId="15" xfId="1" applyNumberFormat="1" applyFont="1" applyFill="1" applyBorder="1" applyAlignment="1" applyProtection="1">
      <alignment horizontal="center" vertical="center" wrapText="1"/>
    </xf>
    <xf numFmtId="164" fontId="4" fillId="2" borderId="16" xfId="1" applyNumberFormat="1" applyFont="1" applyFill="1" applyBorder="1" applyAlignment="1" applyProtection="1">
      <alignment horizontal="center" vertical="center" wrapText="1"/>
    </xf>
    <xf numFmtId="164" fontId="3" fillId="2" borderId="2" xfId="1" applyNumberFormat="1" applyFont="1" applyFill="1" applyBorder="1" applyAlignment="1" applyProtection="1">
      <alignment horizontal="center" vertical="center" wrapText="1"/>
    </xf>
    <xf numFmtId="164" fontId="4" fillId="2" borderId="17" xfId="1" applyNumberFormat="1" applyFont="1" applyFill="1" applyBorder="1" applyAlignment="1" applyProtection="1">
      <alignment horizontal="center" vertical="center" wrapText="1"/>
    </xf>
    <xf numFmtId="0" fontId="3" fillId="2" borderId="20" xfId="0" applyFont="1" applyFill="1" applyBorder="1" applyAlignment="1" applyProtection="1">
      <alignment vertical="center" wrapText="1"/>
    </xf>
    <xf numFmtId="0" fontId="8" fillId="2" borderId="42" xfId="0" applyFont="1" applyFill="1" applyBorder="1" applyAlignment="1" applyProtection="1">
      <alignment vertical="top"/>
    </xf>
    <xf numFmtId="0" fontId="8" fillId="2" borderId="43" xfId="0" applyFont="1" applyFill="1" applyBorder="1" applyAlignment="1" applyProtection="1">
      <alignment vertical="top"/>
    </xf>
    <xf numFmtId="44" fontId="3" fillId="2" borderId="45" xfId="0" applyNumberFormat="1" applyFont="1" applyFill="1" applyBorder="1" applyAlignment="1" applyProtection="1">
      <alignment vertical="center" wrapText="1"/>
    </xf>
    <xf numFmtId="44" fontId="3" fillId="2" borderId="5" xfId="0" applyNumberFormat="1" applyFont="1" applyFill="1" applyBorder="1" applyAlignment="1" applyProtection="1">
      <alignment vertical="center" wrapText="1"/>
    </xf>
    <xf numFmtId="44" fontId="3" fillId="2" borderId="20" xfId="0" applyNumberFormat="1" applyFont="1" applyFill="1" applyBorder="1" applyAlignment="1" applyProtection="1">
      <alignment vertical="center" wrapText="1"/>
    </xf>
    <xf numFmtId="0" fontId="4" fillId="3" borderId="8" xfId="0" applyFont="1" applyFill="1" applyBorder="1" applyAlignment="1" applyProtection="1">
      <alignment vertical="center" wrapText="1"/>
    </xf>
    <xf numFmtId="166" fontId="4" fillId="3" borderId="9" xfId="7" applyNumberFormat="1"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0" fontId="8" fillId="2" borderId="48" xfId="0" applyFont="1" applyFill="1" applyBorder="1" applyAlignment="1" applyProtection="1">
      <alignment vertical="center" wrapText="1"/>
    </xf>
    <xf numFmtId="166" fontId="3" fillId="2" borderId="53" xfId="7" applyNumberFormat="1" applyFont="1" applyFill="1" applyBorder="1" applyAlignment="1" applyProtection="1">
      <alignment horizontal="center"/>
    </xf>
    <xf numFmtId="166" fontId="10" fillId="2" borderId="14" xfId="7" applyNumberFormat="1" applyFont="1" applyFill="1" applyBorder="1" applyAlignment="1" applyProtection="1">
      <alignment horizontal="center"/>
    </xf>
    <xf numFmtId="166" fontId="3" fillId="2" borderId="14" xfId="7" applyNumberFormat="1" applyFont="1" applyFill="1" applyBorder="1" applyAlignment="1" applyProtection="1">
      <alignment horizontal="center"/>
    </xf>
    <xf numFmtId="166" fontId="3" fillId="2" borderId="48" xfId="7" applyNumberFormat="1" applyFont="1" applyFill="1" applyBorder="1" applyAlignment="1" applyProtection="1">
      <alignment horizontal="center"/>
    </xf>
    <xf numFmtId="164" fontId="3" fillId="2" borderId="21" xfId="1" applyNumberFormat="1" applyFont="1" applyFill="1" applyBorder="1" applyProtection="1"/>
    <xf numFmtId="0" fontId="4" fillId="2" borderId="0" xfId="0" applyFont="1" applyFill="1" applyAlignment="1">
      <alignment horizontal="center" vertical="center" wrapText="1"/>
    </xf>
    <xf numFmtId="0" fontId="4" fillId="2" borderId="0" xfId="0" applyFont="1" applyFill="1" applyAlignment="1" applyProtection="1">
      <alignment horizontal="center"/>
    </xf>
    <xf numFmtId="0" fontId="4" fillId="2" borderId="0" xfId="0" applyFont="1" applyFill="1" applyAlignment="1">
      <alignment horizontal="center" vertical="center"/>
    </xf>
    <xf numFmtId="0" fontId="3" fillId="2" borderId="6" xfId="0" applyFont="1" applyFill="1" applyBorder="1" applyAlignment="1">
      <alignment vertical="center" wrapText="1"/>
    </xf>
    <xf numFmtId="0" fontId="3" fillId="2" borderId="20" xfId="0" applyFont="1" applyFill="1" applyBorder="1" applyAlignment="1">
      <alignment vertical="center" wrapText="1"/>
    </xf>
    <xf numFmtId="0" fontId="3" fillId="2" borderId="5" xfId="0" applyFont="1" applyFill="1" applyBorder="1" applyAlignment="1" applyProtection="1">
      <alignment vertical="center" wrapText="1"/>
    </xf>
    <xf numFmtId="0" fontId="3" fillId="2" borderId="45" xfId="0" applyFont="1" applyFill="1" applyBorder="1" applyAlignment="1" applyProtection="1">
      <alignment vertical="center" wrapText="1"/>
    </xf>
    <xf numFmtId="0" fontId="3" fillId="2" borderId="0" xfId="0" applyFont="1" applyFill="1" applyAlignment="1" applyProtection="1">
      <alignment horizontal="right" vertical="center"/>
    </xf>
    <xf numFmtId="0" fontId="3" fillId="2" borderId="6" xfId="0" applyFont="1" applyFill="1" applyBorder="1" applyAlignment="1" applyProtection="1">
      <alignment vertical="center" wrapText="1"/>
    </xf>
    <xf numFmtId="164" fontId="4" fillId="2" borderId="16" xfId="1" applyNumberFormat="1" applyFont="1" applyFill="1" applyBorder="1" applyAlignment="1">
      <alignment horizontal="center" vertical="center" wrapText="1"/>
    </xf>
    <xf numFmtId="164" fontId="3" fillId="2" borderId="17" xfId="1" applyNumberFormat="1" applyFont="1" applyFill="1" applyBorder="1" applyAlignment="1">
      <alignment horizontal="center" vertical="center" wrapText="1"/>
    </xf>
    <xf numFmtId="164" fontId="4" fillId="2" borderId="19" xfId="1" applyNumberFormat="1" applyFont="1" applyFill="1" applyBorder="1" applyAlignment="1">
      <alignment horizontal="center" vertical="center" wrapText="1"/>
    </xf>
    <xf numFmtId="164" fontId="3" fillId="2" borderId="52" xfId="1" applyNumberFormat="1" applyFont="1" applyFill="1" applyBorder="1" applyAlignment="1" applyProtection="1">
      <alignment vertical="center" wrapText="1"/>
    </xf>
    <xf numFmtId="164" fontId="4" fillId="2" borderId="65" xfId="1" applyNumberFormat="1" applyFont="1" applyFill="1" applyBorder="1" applyAlignment="1" applyProtection="1">
      <alignment vertical="center" wrapText="1"/>
    </xf>
    <xf numFmtId="164" fontId="4" fillId="2" borderId="60" xfId="1" applyNumberFormat="1" applyFont="1" applyFill="1" applyBorder="1" applyAlignment="1" applyProtection="1">
      <alignment vertical="center" wrapText="1"/>
    </xf>
    <xf numFmtId="164" fontId="4" fillId="2" borderId="4" xfId="1" applyNumberFormat="1" applyFont="1" applyFill="1" applyBorder="1" applyAlignment="1" applyProtection="1">
      <alignment vertical="center" wrapText="1"/>
    </xf>
    <xf numFmtId="164" fontId="3" fillId="5" borderId="16" xfId="1" applyNumberFormat="1" applyFont="1" applyFill="1" applyBorder="1" applyProtection="1">
      <protection locked="0"/>
    </xf>
    <xf numFmtId="164" fontId="3" fillId="2" borderId="67" xfId="1" applyNumberFormat="1" applyFont="1" applyFill="1" applyBorder="1" applyAlignment="1" applyProtection="1">
      <alignment vertical="center" wrapText="1"/>
    </xf>
    <xf numFmtId="0" fontId="4" fillId="2" borderId="6" xfId="0" applyFont="1" applyFill="1" applyBorder="1" applyAlignment="1" applyProtection="1">
      <alignment vertical="center" wrapText="1"/>
    </xf>
    <xf numFmtId="164" fontId="4" fillId="2" borderId="56" xfId="1" applyNumberFormat="1" applyFont="1" applyFill="1" applyBorder="1" applyAlignment="1" applyProtection="1">
      <alignment vertical="center" wrapText="1"/>
    </xf>
    <xf numFmtId="0" fontId="8" fillId="2" borderId="0" xfId="0" applyFont="1" applyFill="1" applyBorder="1" applyAlignment="1" applyProtection="1">
      <alignment horizontal="justify" vertical="justify" wrapText="1"/>
      <protection locked="0"/>
    </xf>
    <xf numFmtId="44" fontId="3" fillId="2" borderId="68" xfId="1" applyFont="1" applyFill="1" applyBorder="1" applyAlignment="1" applyProtection="1">
      <alignment vertical="center" wrapText="1"/>
    </xf>
    <xf numFmtId="44" fontId="4" fillId="2" borderId="68" xfId="1" applyFont="1" applyFill="1" applyBorder="1" applyAlignment="1" applyProtection="1">
      <alignment vertical="center" wrapText="1"/>
    </xf>
    <xf numFmtId="0" fontId="4" fillId="3" borderId="11" xfId="0" applyFont="1" applyFill="1" applyBorder="1" applyAlignment="1">
      <alignment vertical="center" wrapText="1"/>
    </xf>
    <xf numFmtId="166" fontId="4" fillId="3" borderId="11" xfId="7"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44" fontId="4" fillId="2" borderId="60" xfId="0" applyNumberFormat="1" applyFont="1" applyFill="1" applyBorder="1" applyAlignment="1" applyProtection="1">
      <alignment vertical="center" wrapText="1"/>
    </xf>
    <xf numFmtId="44" fontId="4" fillId="2" borderId="68" xfId="0" applyNumberFormat="1" applyFont="1" applyFill="1" applyBorder="1" applyAlignment="1" applyProtection="1">
      <alignment vertical="center" wrapText="1"/>
    </xf>
    <xf numFmtId="44" fontId="3" fillId="2" borderId="17" xfId="0" applyNumberFormat="1" applyFont="1" applyFill="1" applyBorder="1" applyAlignment="1" applyProtection="1">
      <alignment vertical="center" wrapText="1"/>
    </xf>
    <xf numFmtId="164" fontId="4" fillId="2" borderId="21" xfId="1" applyNumberFormat="1" applyFont="1" applyFill="1" applyBorder="1" applyAlignment="1" applyProtection="1">
      <alignment horizontal="center" vertical="center" wrapText="1"/>
    </xf>
    <xf numFmtId="164" fontId="3" fillId="2" borderId="17" xfId="1" applyNumberFormat="1" applyFont="1" applyFill="1" applyBorder="1" applyAlignment="1" applyProtection="1">
      <alignment horizontal="center" vertical="center" wrapText="1"/>
    </xf>
    <xf numFmtId="0" fontId="4" fillId="2" borderId="0" xfId="0" applyFont="1" applyFill="1" applyAlignment="1">
      <alignment horizontal="center" vertical="center"/>
    </xf>
    <xf numFmtId="0" fontId="3" fillId="2" borderId="0" xfId="0" applyFont="1" applyFill="1" applyAlignment="1" applyProtection="1">
      <alignment horizontal="right" vertical="center"/>
    </xf>
    <xf numFmtId="0" fontId="0" fillId="2" borderId="0" xfId="0" applyFill="1" applyProtection="1"/>
    <xf numFmtId="49" fontId="4" fillId="2" borderId="0" xfId="0" applyNumberFormat="1" applyFont="1" applyFill="1" applyAlignment="1" applyProtection="1">
      <alignment horizontal="justify" vertical="justify" wrapText="1"/>
    </xf>
    <xf numFmtId="0" fontId="4" fillId="2" borderId="0" xfId="0" applyFont="1" applyFill="1" applyBorder="1" applyAlignment="1" applyProtection="1">
      <alignment horizontal="center" vertical="center"/>
    </xf>
    <xf numFmtId="0" fontId="3" fillId="2" borderId="5" xfId="0" applyFont="1" applyFill="1" applyBorder="1" applyAlignment="1" applyProtection="1">
      <alignment wrapText="1"/>
    </xf>
    <xf numFmtId="0" fontId="3" fillId="2" borderId="3" xfId="0" applyFont="1" applyFill="1" applyBorder="1" applyAlignment="1" applyProtection="1">
      <alignment horizontal="center" wrapText="1"/>
      <protection locked="0"/>
    </xf>
    <xf numFmtId="0" fontId="3" fillId="2" borderId="3" xfId="0" applyFont="1" applyFill="1" applyBorder="1" applyAlignment="1" applyProtection="1">
      <alignment horizontal="center"/>
      <protection locked="0"/>
    </xf>
    <xf numFmtId="0" fontId="3" fillId="2" borderId="28" xfId="0" applyFont="1" applyFill="1" applyBorder="1" applyAlignment="1" applyProtection="1">
      <alignment horizontal="center" wrapText="1"/>
      <protection locked="0"/>
    </xf>
    <xf numFmtId="0" fontId="3" fillId="2" borderId="28" xfId="0" applyFont="1" applyFill="1" applyBorder="1" applyAlignment="1" applyProtection="1">
      <alignment horizontal="center"/>
      <protection locked="0"/>
    </xf>
    <xf numFmtId="0" fontId="4" fillId="2" borderId="0" xfId="0" applyFont="1" applyFill="1" applyAlignment="1">
      <alignment horizontal="center" vertical="center" wrapText="1"/>
    </xf>
    <xf numFmtId="0" fontId="5" fillId="2" borderId="3" xfId="0" applyFont="1" applyFill="1" applyBorder="1" applyAlignment="1">
      <alignment horizontal="right" vertical="center"/>
    </xf>
    <xf numFmtId="49" fontId="4" fillId="2" borderId="46" xfId="0" applyNumberFormat="1" applyFont="1" applyFill="1" applyBorder="1" applyAlignment="1" applyProtection="1">
      <alignment horizontal="justify" vertical="justify"/>
      <protection locked="0"/>
    </xf>
    <xf numFmtId="49" fontId="4" fillId="2" borderId="0" xfId="0" applyNumberFormat="1" applyFont="1" applyFill="1" applyBorder="1" applyAlignment="1" applyProtection="1">
      <alignment horizontal="justify" vertical="justify"/>
      <protection locked="0"/>
    </xf>
    <xf numFmtId="49" fontId="4" fillId="2" borderId="49" xfId="0" applyNumberFormat="1" applyFont="1" applyFill="1" applyBorder="1" applyAlignment="1" applyProtection="1">
      <alignment horizontal="justify" vertical="justify"/>
      <protection locked="0"/>
    </xf>
    <xf numFmtId="49" fontId="4" fillId="2" borderId="13" xfId="0" applyNumberFormat="1" applyFont="1" applyFill="1" applyBorder="1" applyAlignment="1" applyProtection="1">
      <alignment horizontal="justify" vertical="justify"/>
      <protection locked="0"/>
    </xf>
    <xf numFmtId="49" fontId="4" fillId="2" borderId="3" xfId="0" applyNumberFormat="1" applyFont="1" applyFill="1" applyBorder="1" applyAlignment="1" applyProtection="1">
      <alignment horizontal="justify" vertical="justify"/>
      <protection locked="0"/>
    </xf>
    <xf numFmtId="49" fontId="4" fillId="2" borderId="50" xfId="0" applyNumberFormat="1" applyFont="1" applyFill="1" applyBorder="1" applyAlignment="1" applyProtection="1">
      <alignment horizontal="justify" vertical="justify"/>
      <protection locked="0"/>
    </xf>
    <xf numFmtId="0" fontId="4" fillId="2" borderId="0" xfId="0" applyFont="1" applyFill="1" applyAlignment="1" applyProtection="1">
      <alignment horizontal="center"/>
    </xf>
    <xf numFmtId="49" fontId="4" fillId="2" borderId="0" xfId="0" applyNumberFormat="1" applyFont="1" applyFill="1" applyAlignment="1">
      <alignment vertical="justify" wrapText="1"/>
    </xf>
    <xf numFmtId="0" fontId="3" fillId="2" borderId="0" xfId="0" applyFont="1" applyFill="1" applyAlignment="1">
      <alignment horizontal="right" vertical="center"/>
    </xf>
    <xf numFmtId="0" fontId="4" fillId="2" borderId="30" xfId="0" applyFont="1" applyFill="1" applyBorder="1" applyAlignment="1" applyProtection="1">
      <protection locked="0"/>
    </xf>
    <xf numFmtId="0" fontId="4" fillId="2" borderId="51" xfId="0" applyFont="1" applyFill="1" applyBorder="1" applyAlignment="1" applyProtection="1">
      <protection locked="0"/>
    </xf>
    <xf numFmtId="0" fontId="4" fillId="2" borderId="66" xfId="0" applyFont="1" applyFill="1" applyBorder="1" applyAlignment="1" applyProtection="1">
      <protection locked="0"/>
    </xf>
    <xf numFmtId="0" fontId="3" fillId="2" borderId="36"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9" xfId="0" applyFont="1" applyFill="1" applyBorder="1" applyAlignment="1" applyProtection="1">
      <alignment vertical="center" wrapText="1"/>
    </xf>
    <xf numFmtId="0" fontId="4" fillId="2" borderId="39" xfId="0" applyFont="1" applyFill="1" applyBorder="1" applyAlignment="1" applyProtection="1">
      <alignment vertical="center" wrapText="1"/>
    </xf>
    <xf numFmtId="0" fontId="4" fillId="2" borderId="32" xfId="0" applyFont="1" applyFill="1" applyBorder="1" applyAlignment="1" applyProtection="1">
      <alignmen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3" borderId="31"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4" borderId="41"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50" xfId="0" applyFont="1" applyFill="1" applyBorder="1" applyAlignment="1">
      <alignment horizontal="left" vertical="center" wrapText="1"/>
    </xf>
    <xf numFmtId="49" fontId="4" fillId="2" borderId="46" xfId="0" applyNumberFormat="1" applyFont="1" applyFill="1" applyBorder="1" applyAlignment="1" applyProtection="1">
      <alignment horizontal="justify" vertical="justify" wrapText="1"/>
      <protection locked="0"/>
    </xf>
    <xf numFmtId="49" fontId="4" fillId="2" borderId="0" xfId="0" applyNumberFormat="1" applyFont="1" applyFill="1" applyBorder="1" applyAlignment="1" applyProtection="1">
      <alignment horizontal="justify" vertical="justify" wrapText="1"/>
      <protection locked="0"/>
    </xf>
    <xf numFmtId="49" fontId="4" fillId="2" borderId="49" xfId="0" applyNumberFormat="1" applyFont="1" applyFill="1" applyBorder="1" applyAlignment="1" applyProtection="1">
      <alignment horizontal="justify" vertical="justify" wrapText="1"/>
      <protection locked="0"/>
    </xf>
    <xf numFmtId="49" fontId="4" fillId="2" borderId="13" xfId="0" applyNumberFormat="1" applyFont="1" applyFill="1" applyBorder="1" applyAlignment="1" applyProtection="1">
      <alignment horizontal="justify" vertical="justify" wrapText="1"/>
      <protection locked="0"/>
    </xf>
    <xf numFmtId="49" fontId="4" fillId="2" borderId="3" xfId="0" applyNumberFormat="1" applyFont="1" applyFill="1" applyBorder="1" applyAlignment="1" applyProtection="1">
      <alignment horizontal="justify" vertical="justify" wrapText="1"/>
      <protection locked="0"/>
    </xf>
    <xf numFmtId="49" fontId="4" fillId="2" borderId="50" xfId="0" applyNumberFormat="1" applyFont="1" applyFill="1" applyBorder="1" applyAlignment="1" applyProtection="1">
      <alignment horizontal="justify" vertical="justify" wrapText="1"/>
      <protection locked="0"/>
    </xf>
    <xf numFmtId="0" fontId="3" fillId="2" borderId="27" xfId="0" applyFont="1" applyFill="1" applyBorder="1" applyAlignment="1" applyProtection="1">
      <alignment horizontal="left" vertical="center" wrapText="1"/>
    </xf>
    <xf numFmtId="0" fontId="3" fillId="2" borderId="28" xfId="0"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4" fillId="2" borderId="1"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57"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38" xfId="0" applyFont="1" applyFill="1" applyBorder="1" applyAlignment="1">
      <alignment horizontal="center"/>
    </xf>
    <xf numFmtId="0" fontId="3" fillId="2" borderId="1" xfId="0" applyFont="1" applyFill="1" applyBorder="1" applyAlignment="1">
      <alignment horizontal="center"/>
    </xf>
    <xf numFmtId="49" fontId="4" fillId="2" borderId="46" xfId="0"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wrapText="1"/>
      <protection locked="0"/>
    </xf>
    <xf numFmtId="49" fontId="4" fillId="2" borderId="49" xfId="0" applyNumberFormat="1" applyFont="1" applyFill="1" applyBorder="1" applyAlignment="1" applyProtection="1">
      <alignment vertical="center" wrapText="1"/>
      <protection locked="0"/>
    </xf>
    <xf numFmtId="49" fontId="4" fillId="2" borderId="13" xfId="0" applyNumberFormat="1" applyFont="1" applyFill="1" applyBorder="1" applyAlignment="1" applyProtection="1">
      <alignment vertical="center" wrapText="1"/>
      <protection locked="0"/>
    </xf>
    <xf numFmtId="49" fontId="4" fillId="2" borderId="3" xfId="0" applyNumberFormat="1" applyFont="1" applyFill="1" applyBorder="1" applyAlignment="1" applyProtection="1">
      <alignment vertical="center" wrapText="1"/>
      <protection locked="0"/>
    </xf>
    <xf numFmtId="49" fontId="4" fillId="2" borderId="50" xfId="0" applyNumberFormat="1" applyFont="1" applyFill="1" applyBorder="1" applyAlignment="1" applyProtection="1">
      <alignment vertical="center" wrapText="1"/>
      <protection locked="0"/>
    </xf>
    <xf numFmtId="49" fontId="3" fillId="2" borderId="0" xfId="0" applyNumberFormat="1" applyFont="1" applyFill="1" applyAlignment="1">
      <alignment horizontal="justify" vertical="justify" wrapText="1"/>
    </xf>
    <xf numFmtId="49" fontId="4" fillId="2" borderId="0" xfId="0" applyNumberFormat="1" applyFont="1" applyFill="1" applyAlignment="1">
      <alignment horizontal="justify" vertical="justify" wrapText="1"/>
    </xf>
    <xf numFmtId="0" fontId="4" fillId="2" borderId="41"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50" xfId="0" applyFont="1" applyFill="1" applyBorder="1" applyAlignment="1" applyProtection="1">
      <alignment vertical="center" wrapText="1"/>
    </xf>
    <xf numFmtId="49" fontId="3" fillId="2" borderId="0" xfId="0" applyNumberFormat="1" applyFont="1" applyFill="1" applyBorder="1" applyAlignment="1">
      <alignment horizontal="justify" vertical="justify"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20" xfId="0" applyFont="1" applyFill="1" applyBorder="1" applyAlignment="1">
      <alignment vertical="center" wrapText="1"/>
    </xf>
    <xf numFmtId="0" fontId="3" fillId="2" borderId="18" xfId="0" applyFont="1" applyFill="1" applyBorder="1" applyAlignment="1">
      <alignment vertical="center" wrapText="1"/>
    </xf>
    <xf numFmtId="0" fontId="3" fillId="3" borderId="24" xfId="0" applyFont="1" applyFill="1" applyBorder="1" applyAlignment="1">
      <alignment vertical="center" wrapText="1"/>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3" fillId="2" borderId="30" xfId="0" applyFont="1" applyFill="1" applyBorder="1" applyAlignment="1" applyProtection="1">
      <alignment vertical="center" wrapText="1"/>
    </xf>
    <xf numFmtId="0" fontId="3" fillId="2" borderId="51" xfId="0" applyFont="1" applyFill="1" applyBorder="1" applyAlignment="1" applyProtection="1">
      <alignment vertical="center" wrapText="1"/>
    </xf>
    <xf numFmtId="0" fontId="4" fillId="2" borderId="27" xfId="0" applyFont="1" applyFill="1" applyBorder="1" applyAlignment="1" applyProtection="1">
      <alignment vertical="center" wrapText="1"/>
    </xf>
    <xf numFmtId="0" fontId="4" fillId="2" borderId="28" xfId="0" applyFont="1" applyFill="1" applyBorder="1" applyAlignment="1" applyProtection="1">
      <alignment vertical="center" wrapText="1"/>
    </xf>
    <xf numFmtId="0" fontId="4" fillId="2" borderId="30" xfId="0" applyFont="1" applyFill="1" applyBorder="1" applyAlignment="1">
      <alignment vertical="center" wrapText="1"/>
    </xf>
    <xf numFmtId="0" fontId="4" fillId="2" borderId="51" xfId="0" applyFont="1" applyFill="1" applyBorder="1" applyAlignment="1">
      <alignment vertical="center" wrapText="1"/>
    </xf>
    <xf numFmtId="0" fontId="4" fillId="2" borderId="66" xfId="0" applyFont="1" applyFill="1" applyBorder="1" applyAlignment="1">
      <alignment vertical="center" wrapText="1"/>
    </xf>
    <xf numFmtId="0" fontId="4" fillId="2" borderId="31" xfId="0" applyFont="1" applyFill="1" applyBorder="1" applyAlignment="1">
      <alignment vertical="center" wrapText="1"/>
    </xf>
    <xf numFmtId="0" fontId="4" fillId="2" borderId="38" xfId="0" applyFont="1" applyFill="1" applyBorder="1" applyAlignment="1">
      <alignment vertical="center" wrapText="1"/>
    </xf>
    <xf numFmtId="0" fontId="4" fillId="3" borderId="57" xfId="0" applyFont="1" applyFill="1" applyBorder="1" applyAlignment="1">
      <alignment horizontal="left" vertical="top" wrapText="1"/>
    </xf>
    <xf numFmtId="0" fontId="3" fillId="2" borderId="59" xfId="0" applyFont="1" applyFill="1" applyBorder="1" applyAlignment="1" applyProtection="1">
      <alignment horizontal="left" vertical="center" wrapText="1"/>
    </xf>
    <xf numFmtId="0" fontId="3" fillId="2" borderId="58" xfId="0" applyFont="1" applyFill="1" applyBorder="1" applyAlignment="1" applyProtection="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2" xfId="0" applyFont="1" applyFill="1" applyBorder="1" applyAlignment="1">
      <alignment vertical="center" wrapText="1"/>
    </xf>
    <xf numFmtId="0" fontId="4" fillId="2" borderId="0" xfId="0" applyFont="1" applyFill="1" applyAlignment="1">
      <alignment horizontal="center" vertical="center"/>
    </xf>
    <xf numFmtId="0" fontId="4" fillId="3" borderId="61"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3" fillId="2" borderId="24" xfId="0" applyFont="1" applyFill="1" applyBorder="1" applyAlignment="1" applyProtection="1">
      <alignment horizontal="left" vertical="center" wrapText="1"/>
    </xf>
    <xf numFmtId="0" fontId="3" fillId="2" borderId="25" xfId="0" applyFont="1" applyFill="1" applyBorder="1" applyAlignment="1" applyProtection="1">
      <alignment horizontal="left" vertical="center" wrapText="1"/>
    </xf>
    <xf numFmtId="0" fontId="3" fillId="2" borderId="26" xfId="0" applyFont="1" applyFill="1" applyBorder="1" applyAlignment="1" applyProtection="1">
      <alignment horizontal="left" vertical="center" wrapText="1"/>
    </xf>
    <xf numFmtId="0" fontId="4" fillId="2" borderId="24" xfId="0" applyFont="1" applyFill="1" applyBorder="1" applyAlignment="1">
      <alignment vertical="center" wrapText="1"/>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4" fillId="2" borderId="69" xfId="0" applyFont="1" applyFill="1" applyBorder="1" applyAlignment="1">
      <alignment vertical="center" wrapText="1"/>
    </xf>
    <xf numFmtId="49" fontId="4" fillId="2" borderId="46" xfId="0" applyNumberFormat="1" applyFont="1" applyFill="1" applyBorder="1" applyAlignment="1" applyProtection="1">
      <alignment horizontal="justify" wrapText="1"/>
      <protection locked="0"/>
    </xf>
    <xf numFmtId="49" fontId="4" fillId="2" borderId="0" xfId="0" applyNumberFormat="1" applyFont="1" applyFill="1" applyBorder="1" applyAlignment="1" applyProtection="1">
      <alignment horizontal="justify" wrapText="1"/>
      <protection locked="0"/>
    </xf>
    <xf numFmtId="49" fontId="4" fillId="2" borderId="49" xfId="0" applyNumberFormat="1" applyFont="1" applyFill="1" applyBorder="1" applyAlignment="1" applyProtection="1">
      <alignment horizontal="justify" wrapText="1"/>
      <protection locked="0"/>
    </xf>
    <xf numFmtId="49" fontId="4" fillId="2" borderId="13" xfId="0" applyNumberFormat="1" applyFont="1" applyFill="1" applyBorder="1" applyAlignment="1" applyProtection="1">
      <alignment horizontal="justify" wrapText="1"/>
      <protection locked="0"/>
    </xf>
    <xf numFmtId="49" fontId="4" fillId="2" borderId="3" xfId="0" applyNumberFormat="1" applyFont="1" applyFill="1" applyBorder="1" applyAlignment="1" applyProtection="1">
      <alignment horizontal="justify" wrapText="1"/>
      <protection locked="0"/>
    </xf>
    <xf numFmtId="49" fontId="4" fillId="2" borderId="50" xfId="0" applyNumberFormat="1" applyFont="1" applyFill="1" applyBorder="1" applyAlignment="1" applyProtection="1">
      <alignment horizontal="justify" wrapText="1"/>
      <protection locked="0"/>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0" xfId="0" applyFont="1" applyFill="1" applyAlignment="1" applyProtection="1">
      <alignment horizontal="center" vertical="center" wrapText="1"/>
    </xf>
    <xf numFmtId="0" fontId="5" fillId="2" borderId="3" xfId="0" applyFont="1" applyFill="1" applyBorder="1" applyAlignment="1" applyProtection="1">
      <alignment horizontal="right" vertical="center"/>
      <protection locked="0"/>
    </xf>
    <xf numFmtId="0" fontId="4" fillId="2" borderId="44" xfId="0" applyFont="1" applyFill="1" applyBorder="1" applyAlignment="1" applyProtection="1">
      <alignment vertical="center" wrapText="1"/>
    </xf>
    <xf numFmtId="0" fontId="4" fillId="2" borderId="30" xfId="0" applyFont="1" applyFill="1" applyBorder="1" applyAlignment="1" applyProtection="1">
      <alignment vertical="center" wrapText="1"/>
    </xf>
    <xf numFmtId="0" fontId="4" fillId="2" borderId="51"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2" borderId="31" xfId="0" applyFont="1" applyFill="1" applyBorder="1" applyAlignment="1" applyProtection="1">
      <alignment vertical="center" wrapText="1"/>
    </xf>
    <xf numFmtId="0" fontId="4" fillId="2" borderId="38" xfId="0" applyFont="1" applyFill="1" applyBorder="1" applyAlignment="1" applyProtection="1">
      <alignment vertical="center" wrapText="1"/>
    </xf>
    <xf numFmtId="0" fontId="3" fillId="2" borderId="14" xfId="0" applyFont="1" applyFill="1" applyBorder="1" applyAlignment="1" applyProtection="1">
      <alignment vertical="center" wrapText="1"/>
    </xf>
    <xf numFmtId="0" fontId="3" fillId="2" borderId="41"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27" xfId="0" applyFont="1" applyFill="1" applyBorder="1" applyAlignment="1" applyProtection="1">
      <alignment vertical="center" wrapText="1"/>
    </xf>
    <xf numFmtId="0" fontId="3" fillId="2" borderId="28" xfId="0" applyFont="1" applyFill="1" applyBorder="1" applyAlignment="1" applyProtection="1">
      <alignment vertical="center" wrapText="1"/>
    </xf>
    <xf numFmtId="49" fontId="4" fillId="2" borderId="0" xfId="0" applyNumberFormat="1" applyFont="1" applyFill="1" applyAlignment="1" applyProtection="1">
      <alignment horizontal="justify" vertical="justify" wrapText="1"/>
    </xf>
    <xf numFmtId="0" fontId="3" fillId="2" borderId="45" xfId="0" applyFont="1" applyFill="1" applyBorder="1" applyAlignment="1" applyProtection="1">
      <alignment vertical="center" wrapText="1"/>
    </xf>
    <xf numFmtId="0" fontId="3" fillId="2" borderId="15" xfId="0" applyFont="1" applyFill="1" applyBorder="1" applyAlignment="1" applyProtection="1">
      <alignment vertical="center" wrapText="1"/>
    </xf>
    <xf numFmtId="0" fontId="3" fillId="2" borderId="53" xfId="0" applyFont="1" applyFill="1" applyBorder="1" applyAlignment="1" applyProtection="1">
      <alignment vertical="center" wrapText="1"/>
    </xf>
    <xf numFmtId="0" fontId="8" fillId="2" borderId="48" xfId="0" applyFont="1" applyFill="1" applyBorder="1" applyAlignment="1" applyProtection="1">
      <alignment vertical="center" wrapText="1"/>
    </xf>
    <xf numFmtId="0" fontId="8" fillId="2" borderId="42" xfId="0" applyFont="1" applyFill="1" applyBorder="1" applyAlignment="1" applyProtection="1">
      <alignment vertical="center" wrapText="1"/>
    </xf>
    <xf numFmtId="0" fontId="8" fillId="2" borderId="43" xfId="0" applyFont="1" applyFill="1" applyBorder="1" applyAlignment="1" applyProtection="1">
      <alignment vertical="center" wrapText="1"/>
    </xf>
    <xf numFmtId="0" fontId="4" fillId="2" borderId="32" xfId="0" applyFont="1" applyFill="1" applyBorder="1" applyAlignment="1">
      <alignment wrapText="1"/>
    </xf>
    <xf numFmtId="0" fontId="3" fillId="2" borderId="13" xfId="0" applyFont="1" applyFill="1" applyBorder="1" applyAlignment="1" applyProtection="1">
      <alignment vertical="center" wrapText="1"/>
    </xf>
    <xf numFmtId="0" fontId="8" fillId="2" borderId="13" xfId="0" applyFont="1" applyFill="1" applyBorder="1" applyAlignment="1" applyProtection="1">
      <alignment horizontal="justify" vertical="justify" wrapText="1"/>
      <protection locked="0"/>
    </xf>
    <xf numFmtId="0" fontId="8" fillId="2" borderId="3" xfId="0" applyFont="1" applyFill="1" applyBorder="1" applyAlignment="1" applyProtection="1">
      <alignment horizontal="justify" vertical="justify" wrapText="1"/>
      <protection locked="0"/>
    </xf>
    <xf numFmtId="0" fontId="8" fillId="2" borderId="50" xfId="0" applyFont="1" applyFill="1" applyBorder="1" applyAlignment="1" applyProtection="1">
      <alignment horizontal="justify" vertical="justify" wrapText="1"/>
      <protection locked="0"/>
    </xf>
    <xf numFmtId="0" fontId="4" fillId="2" borderId="20"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3" fillId="2" borderId="0" xfId="0" applyFont="1" applyFill="1" applyAlignment="1" applyProtection="1">
      <alignment horizontal="right" vertical="center"/>
    </xf>
    <xf numFmtId="0" fontId="3" fillId="2" borderId="5"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49" fontId="4" fillId="2" borderId="0" xfId="0" applyNumberFormat="1" applyFont="1" applyFill="1" applyAlignment="1" applyProtection="1">
      <alignment vertical="justify" wrapText="1"/>
    </xf>
    <xf numFmtId="49" fontId="4" fillId="2" borderId="14" xfId="0" applyNumberFormat="1" applyFont="1" applyFill="1" applyBorder="1" applyAlignment="1" applyProtection="1">
      <alignment horizontal="justify" vertical="justify" wrapText="1"/>
      <protection locked="0"/>
    </xf>
    <xf numFmtId="49" fontId="4" fillId="2" borderId="28" xfId="0" applyNumberFormat="1" applyFont="1" applyFill="1" applyBorder="1" applyAlignment="1" applyProtection="1">
      <alignment horizontal="justify" vertical="justify" wrapText="1"/>
      <protection locked="0"/>
    </xf>
    <xf numFmtId="49" fontId="4" fillId="2" borderId="29" xfId="0" applyNumberFormat="1" applyFont="1" applyFill="1" applyBorder="1" applyAlignment="1" applyProtection="1">
      <alignment horizontal="justify" vertical="justify" wrapText="1"/>
      <protection locked="0"/>
    </xf>
    <xf numFmtId="49" fontId="4" fillId="2" borderId="31" xfId="0" applyNumberFormat="1" applyFont="1" applyFill="1" applyBorder="1" applyAlignment="1" applyProtection="1">
      <alignment horizontal="justify" vertical="justify" wrapText="1"/>
      <protection locked="0"/>
    </xf>
    <xf numFmtId="49" fontId="4" fillId="2" borderId="38" xfId="0" applyNumberFormat="1" applyFont="1" applyFill="1" applyBorder="1" applyAlignment="1" applyProtection="1">
      <alignment horizontal="justify" vertical="justify" wrapText="1"/>
      <protection locked="0"/>
    </xf>
    <xf numFmtId="49" fontId="4" fillId="2" borderId="1" xfId="0" applyNumberFormat="1" applyFont="1" applyFill="1" applyBorder="1" applyAlignment="1" applyProtection="1">
      <alignment horizontal="justify" vertical="justify" wrapText="1"/>
      <protection locked="0"/>
    </xf>
    <xf numFmtId="49" fontId="3" fillId="2" borderId="14" xfId="0" applyNumberFormat="1" applyFont="1" applyFill="1" applyBorder="1" applyAlignment="1">
      <alignment horizontal="left" vertical="top" wrapText="1"/>
    </xf>
    <xf numFmtId="49" fontId="3" fillId="2" borderId="28" xfId="0" applyNumberFormat="1" applyFont="1" applyFill="1" applyBorder="1" applyAlignment="1">
      <alignment horizontal="left" vertical="top" wrapText="1"/>
    </xf>
    <xf numFmtId="49" fontId="3" fillId="2" borderId="29" xfId="0" applyNumberFormat="1" applyFont="1" applyFill="1" applyBorder="1" applyAlignment="1">
      <alignment horizontal="left" vertical="top" wrapText="1"/>
    </xf>
    <xf numFmtId="0" fontId="4" fillId="2" borderId="57"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4" fillId="2" borderId="0" xfId="0" applyFont="1" applyFill="1" applyBorder="1" applyAlignment="1">
      <alignment wrapText="1"/>
    </xf>
    <xf numFmtId="0" fontId="3" fillId="2" borderId="41" xfId="0" applyFont="1" applyFill="1" applyBorder="1" applyAlignment="1">
      <alignment vertical="center" wrapText="1"/>
    </xf>
    <xf numFmtId="0" fontId="4" fillId="2" borderId="69" xfId="0" applyFont="1" applyFill="1" applyBorder="1" applyAlignment="1" applyProtection="1">
      <alignment vertical="center" wrapText="1"/>
    </xf>
  </cellXfs>
  <cellStyles count="8">
    <cellStyle name="Comma" xfId="7" builtinId="3"/>
    <cellStyle name="Currency" xfId="1" builtinId="4"/>
    <cellStyle name="Currency 2" xfId="4"/>
    <cellStyle name="Currency 3" xfId="3"/>
    <cellStyle name="Normal" xfId="0" builtinId="0"/>
    <cellStyle name="Normal 2" xfId="2"/>
    <cellStyle name="Percent" xfId="6"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95248</xdr:rowOff>
    </xdr:from>
    <xdr:to>
      <xdr:col>1</xdr:col>
      <xdr:colOff>1890177</xdr:colOff>
      <xdr:row>0</xdr:row>
      <xdr:rowOff>686611</xdr:rowOff>
    </xdr:to>
    <xdr:pic>
      <xdr:nvPicPr>
        <xdr:cNvPr id="9" name="Picture 8"/>
        <xdr:cNvPicPr>
          <a:picLocks noChangeAspect="1"/>
        </xdr:cNvPicPr>
      </xdr:nvPicPr>
      <xdr:blipFill>
        <a:blip xmlns:r="http://schemas.openxmlformats.org/officeDocument/2006/relationships" r:embed="rId1"/>
        <a:stretch>
          <a:fillRect/>
        </a:stretch>
      </xdr:blipFill>
      <xdr:spPr>
        <a:xfrm>
          <a:off x="381000" y="95248"/>
          <a:ext cx="1890177" cy="591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234950</xdr:colOff>
      <xdr:row>0</xdr:row>
      <xdr:rowOff>98425</xdr:rowOff>
    </xdr:from>
    <xdr:to>
      <xdr:col>1</xdr:col>
      <xdr:colOff>1744127</xdr:colOff>
      <xdr:row>0</xdr:row>
      <xdr:rowOff>689788</xdr:rowOff>
    </xdr:to>
    <xdr:pic>
      <xdr:nvPicPr>
        <xdr:cNvPr id="9" name="Picture 8"/>
        <xdr:cNvPicPr>
          <a:picLocks noChangeAspect="1"/>
        </xdr:cNvPicPr>
      </xdr:nvPicPr>
      <xdr:blipFill>
        <a:blip xmlns:r="http://schemas.openxmlformats.org/officeDocument/2006/relationships" r:embed="rId1"/>
        <a:stretch>
          <a:fillRect/>
        </a:stretch>
      </xdr:blipFill>
      <xdr:spPr>
        <a:xfrm>
          <a:off x="234950" y="98425"/>
          <a:ext cx="1890177" cy="5913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1</xdr:col>
      <xdr:colOff>1890177</xdr:colOff>
      <xdr:row>0</xdr:row>
      <xdr:rowOff>696138</xdr:rowOff>
    </xdr:to>
    <xdr:pic>
      <xdr:nvPicPr>
        <xdr:cNvPr id="5" name="Picture 4"/>
        <xdr:cNvPicPr>
          <a:picLocks noChangeAspect="1"/>
        </xdr:cNvPicPr>
      </xdr:nvPicPr>
      <xdr:blipFill>
        <a:blip xmlns:r="http://schemas.openxmlformats.org/officeDocument/2006/relationships" r:embed="rId1"/>
        <a:stretch>
          <a:fillRect/>
        </a:stretch>
      </xdr:blipFill>
      <xdr:spPr>
        <a:xfrm>
          <a:off x="381000" y="104775"/>
          <a:ext cx="1890177" cy="5913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tabSelected="1" view="pageBreakPreview" zoomScaleNormal="80" zoomScaleSheetLayoutView="100" workbookViewId="0">
      <selection activeCell="B17" sqref="B17"/>
    </sheetView>
  </sheetViews>
  <sheetFormatPr defaultColWidth="9.109375" defaultRowHeight="13.8" x14ac:dyDescent="0.25"/>
  <cols>
    <col min="1" max="1" width="5.6640625" style="152" customWidth="1"/>
    <col min="2" max="2" width="54.6640625" style="39" customWidth="1"/>
    <col min="3" max="3" width="12.33203125" style="39" customWidth="1"/>
    <col min="4" max="4" width="12" style="39" customWidth="1"/>
    <col min="5" max="5" width="11.6640625" style="39" customWidth="1"/>
    <col min="6" max="6" width="14.5546875" style="39" customWidth="1"/>
    <col min="7" max="7" width="13.109375" style="39" customWidth="1"/>
    <col min="8" max="8" width="15.6640625" style="39" customWidth="1"/>
    <col min="9" max="9" width="12.44140625" style="39" customWidth="1"/>
    <col min="10" max="10" width="9.5546875" style="39" customWidth="1"/>
    <col min="11" max="11" width="11.6640625" style="39" customWidth="1"/>
    <col min="12" max="12" width="11.33203125" style="39" customWidth="1"/>
    <col min="13" max="13" width="5.6640625" style="39" customWidth="1"/>
    <col min="14" max="14" width="9.109375" style="39" customWidth="1"/>
    <col min="15" max="16384" width="9.109375" style="39"/>
  </cols>
  <sheetData>
    <row r="1" spans="1:17" s="1" customFormat="1" ht="59.1" customHeight="1" x14ac:dyDescent="0.2">
      <c r="A1" s="83"/>
      <c r="B1" s="355" t="s">
        <v>130</v>
      </c>
      <c r="C1" s="355"/>
      <c r="D1" s="355"/>
      <c r="E1" s="355"/>
      <c r="F1" s="355"/>
      <c r="G1" s="355"/>
      <c r="H1" s="355"/>
      <c r="I1" s="355"/>
      <c r="J1" s="355"/>
      <c r="K1" s="355"/>
      <c r="L1" s="355"/>
      <c r="M1" s="83"/>
    </row>
    <row r="2" spans="1:17" s="1" customFormat="1" ht="20.25" customHeight="1" x14ac:dyDescent="0.25">
      <c r="B2" s="354" t="s">
        <v>179</v>
      </c>
      <c r="C2" s="354"/>
      <c r="D2" s="354"/>
      <c r="E2" s="354"/>
      <c r="F2" s="354"/>
      <c r="G2" s="354"/>
      <c r="H2" s="354"/>
      <c r="I2" s="354"/>
      <c r="J2" s="354"/>
      <c r="K2" s="354"/>
      <c r="L2" s="354"/>
      <c r="M2" s="79"/>
    </row>
    <row r="3" spans="1:17" ht="14.25" x14ac:dyDescent="0.2">
      <c r="A3" s="222"/>
    </row>
    <row r="4" spans="1:17" s="33" customFormat="1" ht="14.25" x14ac:dyDescent="0.2">
      <c r="A4" s="152"/>
      <c r="B4" s="362" t="s">
        <v>152</v>
      </c>
      <c r="C4" s="362"/>
      <c r="D4" s="362"/>
      <c r="E4" s="362"/>
      <c r="F4" s="362"/>
      <c r="G4" s="362"/>
      <c r="H4" s="362"/>
      <c r="I4" s="362"/>
      <c r="J4" s="362"/>
      <c r="K4" s="362"/>
      <c r="L4" s="362"/>
      <c r="M4" s="32"/>
      <c r="N4" s="32"/>
      <c r="O4" s="32"/>
      <c r="P4" s="32"/>
      <c r="Q4" s="32"/>
    </row>
    <row r="6" spans="1:17" ht="48" customHeight="1" x14ac:dyDescent="0.2">
      <c r="A6" s="314"/>
      <c r="B6" s="363" t="s">
        <v>180</v>
      </c>
      <c r="C6" s="363"/>
      <c r="D6" s="363"/>
      <c r="E6" s="363"/>
      <c r="F6" s="363"/>
      <c r="G6" s="363"/>
      <c r="H6" s="363"/>
      <c r="I6" s="363"/>
      <c r="J6" s="363"/>
      <c r="K6" s="363"/>
      <c r="L6" s="363"/>
    </row>
    <row r="8" spans="1:17" s="35" customFormat="1" ht="18" x14ac:dyDescent="0.25">
      <c r="A8" s="152"/>
      <c r="B8" s="161" t="s">
        <v>136</v>
      </c>
      <c r="D8" s="36"/>
      <c r="E8" s="36"/>
      <c r="F8" s="36"/>
      <c r="G8" s="36"/>
      <c r="H8" s="36"/>
      <c r="I8" s="36"/>
      <c r="J8" s="36"/>
      <c r="K8" s="36"/>
      <c r="L8" s="36"/>
      <c r="M8" s="36"/>
      <c r="N8" s="36"/>
      <c r="O8" s="36"/>
      <c r="P8" s="36"/>
      <c r="Q8" s="36"/>
    </row>
    <row r="9" spans="1:17" s="35" customFormat="1" ht="15" thickBot="1" x14ac:dyDescent="0.25">
      <c r="A9" s="152"/>
      <c r="B9" s="45"/>
      <c r="C9" s="34"/>
      <c r="D9" s="34"/>
      <c r="E9" s="34"/>
      <c r="F9" s="34"/>
      <c r="G9" s="34"/>
      <c r="H9" s="34"/>
      <c r="I9" s="34"/>
      <c r="J9" s="34"/>
      <c r="K9" s="34"/>
      <c r="L9" s="34"/>
      <c r="M9" s="34"/>
      <c r="N9" s="34"/>
      <c r="O9" s="34"/>
      <c r="P9" s="34"/>
      <c r="Q9" s="34"/>
    </row>
    <row r="10" spans="1:17" s="37" customFormat="1" ht="105" customHeight="1" thickBot="1" x14ac:dyDescent="0.3">
      <c r="B10" s="205" t="s">
        <v>69</v>
      </c>
      <c r="C10" s="47" t="s">
        <v>74</v>
      </c>
      <c r="D10" s="47" t="s">
        <v>70</v>
      </c>
      <c r="E10" s="47" t="s">
        <v>71</v>
      </c>
      <c r="F10" s="47" t="s">
        <v>77</v>
      </c>
      <c r="G10" s="47" t="s">
        <v>72</v>
      </c>
      <c r="H10" s="47" t="s">
        <v>153</v>
      </c>
      <c r="I10" s="215" t="s">
        <v>73</v>
      </c>
      <c r="J10" s="205" t="s">
        <v>135</v>
      </c>
      <c r="K10" s="47" t="s">
        <v>19</v>
      </c>
      <c r="L10" s="115" t="s">
        <v>20</v>
      </c>
    </row>
    <row r="11" spans="1:17" x14ac:dyDescent="0.25">
      <c r="A11" s="152">
        <v>1</v>
      </c>
      <c r="B11" s="206" t="s">
        <v>67</v>
      </c>
      <c r="C11" s="114">
        <v>1</v>
      </c>
      <c r="D11" s="114">
        <v>1</v>
      </c>
      <c r="E11" s="114">
        <v>2</v>
      </c>
      <c r="F11" s="114">
        <v>3</v>
      </c>
      <c r="G11" s="114">
        <v>3</v>
      </c>
      <c r="H11" s="117"/>
      <c r="I11" s="308"/>
      <c r="J11" s="216">
        <f t="shared" ref="J11:J29" si="0">SUM(C11:I11)</f>
        <v>10</v>
      </c>
      <c r="K11" s="242">
        <v>0</v>
      </c>
      <c r="L11" s="207">
        <f t="shared" ref="L11:L29" si="1">J11*K11</f>
        <v>0</v>
      </c>
    </row>
    <row r="12" spans="1:17" s="157" customFormat="1" x14ac:dyDescent="0.25">
      <c r="A12" s="152">
        <f>A11+1</f>
        <v>2</v>
      </c>
      <c r="B12" s="40" t="s">
        <v>68</v>
      </c>
      <c r="C12" s="112">
        <v>1</v>
      </c>
      <c r="D12" s="112"/>
      <c r="E12" s="112"/>
      <c r="F12" s="112"/>
      <c r="G12" s="112"/>
      <c r="H12" s="158"/>
      <c r="I12" s="309"/>
      <c r="J12" s="217">
        <f t="shared" si="0"/>
        <v>1</v>
      </c>
      <c r="K12" s="243">
        <v>0</v>
      </c>
      <c r="L12" s="88">
        <f t="shared" si="1"/>
        <v>0</v>
      </c>
    </row>
    <row r="13" spans="1:17" x14ac:dyDescent="0.25">
      <c r="A13" s="152">
        <f t="shared" ref="A13:A47" si="2">A12+1</f>
        <v>3</v>
      </c>
      <c r="B13" s="40" t="s">
        <v>30</v>
      </c>
      <c r="C13" s="112"/>
      <c r="D13" s="112"/>
      <c r="E13" s="112"/>
      <c r="F13" s="112">
        <v>2</v>
      </c>
      <c r="G13" s="112">
        <v>2</v>
      </c>
      <c r="H13" s="116"/>
      <c r="I13" s="310"/>
      <c r="J13" s="217">
        <f t="shared" si="0"/>
        <v>4</v>
      </c>
      <c r="K13" s="243">
        <v>0</v>
      </c>
      <c r="L13" s="88">
        <f t="shared" si="1"/>
        <v>0</v>
      </c>
    </row>
    <row r="14" spans="1:17" x14ac:dyDescent="0.25">
      <c r="A14" s="152">
        <f t="shared" si="2"/>
        <v>4</v>
      </c>
      <c r="B14" s="40" t="s">
        <v>127</v>
      </c>
      <c r="C14" s="112">
        <v>1</v>
      </c>
      <c r="D14" s="112">
        <v>2</v>
      </c>
      <c r="E14" s="112">
        <v>3</v>
      </c>
      <c r="F14" s="112">
        <v>11</v>
      </c>
      <c r="G14" s="112">
        <v>7</v>
      </c>
      <c r="H14" s="116"/>
      <c r="I14" s="310"/>
      <c r="J14" s="217">
        <f t="shared" si="0"/>
        <v>24</v>
      </c>
      <c r="K14" s="243">
        <v>0</v>
      </c>
      <c r="L14" s="88">
        <f t="shared" si="1"/>
        <v>0</v>
      </c>
    </row>
    <row r="15" spans="1:17" x14ac:dyDescent="0.25">
      <c r="A15" s="152">
        <f t="shared" si="2"/>
        <v>5</v>
      </c>
      <c r="B15" s="40" t="s">
        <v>128</v>
      </c>
      <c r="C15" s="112">
        <v>1</v>
      </c>
      <c r="D15" s="112">
        <v>2</v>
      </c>
      <c r="E15" s="112">
        <v>3</v>
      </c>
      <c r="F15" s="112">
        <v>9</v>
      </c>
      <c r="G15" s="112">
        <v>5</v>
      </c>
      <c r="H15" s="116"/>
      <c r="I15" s="310"/>
      <c r="J15" s="217">
        <f t="shared" si="0"/>
        <v>20</v>
      </c>
      <c r="K15" s="243">
        <v>0</v>
      </c>
      <c r="L15" s="88">
        <f t="shared" si="1"/>
        <v>0</v>
      </c>
    </row>
    <row r="16" spans="1:17" x14ac:dyDescent="0.25">
      <c r="A16" s="152">
        <f t="shared" si="2"/>
        <v>6</v>
      </c>
      <c r="B16" s="40" t="s">
        <v>2</v>
      </c>
      <c r="C16" s="112">
        <v>1</v>
      </c>
      <c r="D16" s="112">
        <v>2</v>
      </c>
      <c r="E16" s="112">
        <v>3</v>
      </c>
      <c r="F16" s="112">
        <v>9</v>
      </c>
      <c r="G16" s="112">
        <v>5</v>
      </c>
      <c r="H16" s="116"/>
      <c r="I16" s="310"/>
      <c r="J16" s="217">
        <f t="shared" si="0"/>
        <v>20</v>
      </c>
      <c r="K16" s="243">
        <v>0</v>
      </c>
      <c r="L16" s="88">
        <f t="shared" si="1"/>
        <v>0</v>
      </c>
    </row>
    <row r="17" spans="1:12" x14ac:dyDescent="0.25">
      <c r="A17" s="152">
        <f t="shared" si="2"/>
        <v>7</v>
      </c>
      <c r="B17" s="40" t="s">
        <v>126</v>
      </c>
      <c r="C17" s="112">
        <v>1</v>
      </c>
      <c r="D17" s="112">
        <v>2</v>
      </c>
      <c r="E17" s="112">
        <v>3</v>
      </c>
      <c r="F17" s="112">
        <v>9</v>
      </c>
      <c r="G17" s="112">
        <v>5</v>
      </c>
      <c r="H17" s="116"/>
      <c r="I17" s="310">
        <v>4</v>
      </c>
      <c r="J17" s="217">
        <f t="shared" si="0"/>
        <v>24</v>
      </c>
      <c r="K17" s="243">
        <v>0</v>
      </c>
      <c r="L17" s="88">
        <f t="shared" si="1"/>
        <v>0</v>
      </c>
    </row>
    <row r="18" spans="1:12" x14ac:dyDescent="0.25">
      <c r="A18" s="152">
        <f t="shared" si="2"/>
        <v>8</v>
      </c>
      <c r="B18" s="40" t="s">
        <v>44</v>
      </c>
      <c r="C18" s="112"/>
      <c r="D18" s="112"/>
      <c r="E18" s="112"/>
      <c r="F18" s="112"/>
      <c r="G18" s="112"/>
      <c r="H18" s="116"/>
      <c r="I18" s="310">
        <v>1</v>
      </c>
      <c r="J18" s="217">
        <f t="shared" si="0"/>
        <v>1</v>
      </c>
      <c r="K18" s="243">
        <v>0</v>
      </c>
      <c r="L18" s="88">
        <f t="shared" si="1"/>
        <v>0</v>
      </c>
    </row>
    <row r="19" spans="1:12" x14ac:dyDescent="0.25">
      <c r="A19" s="152">
        <f t="shared" si="2"/>
        <v>9</v>
      </c>
      <c r="B19" s="40" t="s">
        <v>43</v>
      </c>
      <c r="C19" s="112"/>
      <c r="D19" s="112"/>
      <c r="E19" s="112"/>
      <c r="F19" s="112"/>
      <c r="G19" s="112"/>
      <c r="H19" s="116"/>
      <c r="I19" s="310">
        <v>1</v>
      </c>
      <c r="J19" s="217">
        <f t="shared" si="0"/>
        <v>1</v>
      </c>
      <c r="K19" s="243">
        <v>0</v>
      </c>
      <c r="L19" s="88">
        <f t="shared" si="1"/>
        <v>0</v>
      </c>
    </row>
    <row r="20" spans="1:12" x14ac:dyDescent="0.25">
      <c r="A20" s="152">
        <f t="shared" si="2"/>
        <v>10</v>
      </c>
      <c r="B20" s="40" t="s">
        <v>40</v>
      </c>
      <c r="C20" s="112"/>
      <c r="D20" s="112"/>
      <c r="E20" s="112"/>
      <c r="F20" s="112">
        <v>4</v>
      </c>
      <c r="G20" s="112"/>
      <c r="H20" s="116"/>
      <c r="I20" s="310"/>
      <c r="J20" s="217">
        <f t="shared" si="0"/>
        <v>4</v>
      </c>
      <c r="K20" s="243">
        <v>0</v>
      </c>
      <c r="L20" s="88">
        <f t="shared" si="1"/>
        <v>0</v>
      </c>
    </row>
    <row r="21" spans="1:12" x14ac:dyDescent="0.25">
      <c r="A21" s="152">
        <f t="shared" si="2"/>
        <v>11</v>
      </c>
      <c r="B21" s="40" t="s">
        <v>76</v>
      </c>
      <c r="C21" s="112"/>
      <c r="D21" s="112"/>
      <c r="E21" s="112"/>
      <c r="F21" s="112">
        <v>4</v>
      </c>
      <c r="G21" s="112"/>
      <c r="H21" s="116"/>
      <c r="I21" s="310"/>
      <c r="J21" s="217">
        <f t="shared" si="0"/>
        <v>4</v>
      </c>
      <c r="K21" s="243">
        <v>0</v>
      </c>
      <c r="L21" s="88">
        <f t="shared" si="1"/>
        <v>0</v>
      </c>
    </row>
    <row r="22" spans="1:12" x14ac:dyDescent="0.25">
      <c r="A22" s="152">
        <f t="shared" si="2"/>
        <v>12</v>
      </c>
      <c r="B22" s="40" t="s">
        <v>10</v>
      </c>
      <c r="C22" s="112"/>
      <c r="D22" s="112"/>
      <c r="E22" s="112"/>
      <c r="F22" s="112"/>
      <c r="G22" s="112"/>
      <c r="H22" s="116"/>
      <c r="I22" s="310">
        <v>2</v>
      </c>
      <c r="J22" s="217">
        <f t="shared" si="0"/>
        <v>2</v>
      </c>
      <c r="K22" s="243">
        <v>0</v>
      </c>
      <c r="L22" s="88">
        <f t="shared" si="1"/>
        <v>0</v>
      </c>
    </row>
    <row r="23" spans="1:12" x14ac:dyDescent="0.25">
      <c r="A23" s="152">
        <f t="shared" si="2"/>
        <v>13</v>
      </c>
      <c r="B23" s="40" t="s">
        <v>8</v>
      </c>
      <c r="C23" s="112"/>
      <c r="D23" s="112"/>
      <c r="E23" s="112"/>
      <c r="F23" s="112"/>
      <c r="G23" s="112">
        <v>2</v>
      </c>
      <c r="H23" s="116"/>
      <c r="I23" s="310">
        <v>1</v>
      </c>
      <c r="J23" s="217">
        <f t="shared" si="0"/>
        <v>3</v>
      </c>
      <c r="K23" s="243">
        <v>0</v>
      </c>
      <c r="L23" s="88">
        <f t="shared" si="1"/>
        <v>0</v>
      </c>
    </row>
    <row r="24" spans="1:12" x14ac:dyDescent="0.25">
      <c r="A24" s="152">
        <f t="shared" si="2"/>
        <v>14</v>
      </c>
      <c r="B24" s="40" t="s">
        <v>33</v>
      </c>
      <c r="C24" s="112"/>
      <c r="D24" s="112"/>
      <c r="E24" s="112"/>
      <c r="F24" s="112">
        <v>4</v>
      </c>
      <c r="G24" s="112"/>
      <c r="H24" s="116"/>
      <c r="I24" s="310"/>
      <c r="J24" s="217">
        <f t="shared" si="0"/>
        <v>4</v>
      </c>
      <c r="K24" s="243">
        <v>0</v>
      </c>
      <c r="L24" s="88">
        <f t="shared" si="1"/>
        <v>0</v>
      </c>
    </row>
    <row r="25" spans="1:12" x14ac:dyDescent="0.25">
      <c r="A25" s="152">
        <f t="shared" si="2"/>
        <v>15</v>
      </c>
      <c r="B25" s="40" t="s">
        <v>41</v>
      </c>
      <c r="C25" s="112"/>
      <c r="D25" s="112"/>
      <c r="E25" s="112"/>
      <c r="F25" s="112">
        <v>2</v>
      </c>
      <c r="G25" s="112"/>
      <c r="H25" s="116"/>
      <c r="I25" s="310"/>
      <c r="J25" s="217">
        <f t="shared" si="0"/>
        <v>2</v>
      </c>
      <c r="K25" s="243">
        <v>0</v>
      </c>
      <c r="L25" s="88">
        <f t="shared" si="1"/>
        <v>0</v>
      </c>
    </row>
    <row r="26" spans="1:12" x14ac:dyDescent="0.25">
      <c r="A26" s="152">
        <f t="shared" si="2"/>
        <v>16</v>
      </c>
      <c r="B26" s="40" t="s">
        <v>42</v>
      </c>
      <c r="C26" s="112"/>
      <c r="D26" s="112"/>
      <c r="E26" s="112"/>
      <c r="F26" s="112">
        <v>4</v>
      </c>
      <c r="G26" s="112"/>
      <c r="H26" s="116"/>
      <c r="I26" s="310"/>
      <c r="J26" s="217">
        <f t="shared" si="0"/>
        <v>4</v>
      </c>
      <c r="K26" s="243">
        <v>0</v>
      </c>
      <c r="L26" s="88">
        <f t="shared" si="1"/>
        <v>0</v>
      </c>
    </row>
    <row r="27" spans="1:12" x14ac:dyDescent="0.25">
      <c r="A27" s="152">
        <f t="shared" si="2"/>
        <v>17</v>
      </c>
      <c r="B27" s="40" t="s">
        <v>21</v>
      </c>
      <c r="C27" s="112">
        <v>1</v>
      </c>
      <c r="D27" s="112">
        <v>2</v>
      </c>
      <c r="E27" s="112">
        <v>3</v>
      </c>
      <c r="F27" s="112">
        <v>9</v>
      </c>
      <c r="G27" s="112">
        <v>5</v>
      </c>
      <c r="H27" s="116"/>
      <c r="I27" s="310"/>
      <c r="J27" s="217">
        <f t="shared" si="0"/>
        <v>20</v>
      </c>
      <c r="K27" s="243">
        <v>0</v>
      </c>
      <c r="L27" s="88">
        <f t="shared" si="1"/>
        <v>0</v>
      </c>
    </row>
    <row r="28" spans="1:12" x14ac:dyDescent="0.25">
      <c r="A28" s="152">
        <f t="shared" si="2"/>
        <v>18</v>
      </c>
      <c r="B28" s="40" t="s">
        <v>0</v>
      </c>
      <c r="C28" s="112">
        <v>1</v>
      </c>
      <c r="D28" s="112">
        <v>2</v>
      </c>
      <c r="E28" s="112">
        <v>3</v>
      </c>
      <c r="F28" s="112"/>
      <c r="G28" s="112">
        <v>2</v>
      </c>
      <c r="H28" s="116"/>
      <c r="I28" s="310">
        <v>1</v>
      </c>
      <c r="J28" s="217">
        <f t="shared" si="0"/>
        <v>9</v>
      </c>
      <c r="K28" s="243">
        <v>0</v>
      </c>
      <c r="L28" s="88">
        <f t="shared" si="1"/>
        <v>0</v>
      </c>
    </row>
    <row r="29" spans="1:12" x14ac:dyDescent="0.25">
      <c r="A29" s="220">
        <f t="shared" si="2"/>
        <v>19</v>
      </c>
      <c r="B29" s="40" t="s">
        <v>7</v>
      </c>
      <c r="C29" s="112"/>
      <c r="D29" s="112"/>
      <c r="E29" s="112"/>
      <c r="F29" s="112">
        <v>7</v>
      </c>
      <c r="G29" s="112">
        <v>1</v>
      </c>
      <c r="H29" s="116"/>
      <c r="I29" s="310">
        <v>1</v>
      </c>
      <c r="J29" s="217">
        <f t="shared" si="0"/>
        <v>9</v>
      </c>
      <c r="K29" s="243">
        <v>0</v>
      </c>
      <c r="L29" s="88">
        <f t="shared" si="1"/>
        <v>0</v>
      </c>
    </row>
    <row r="30" spans="1:12" x14ac:dyDescent="0.25">
      <c r="A30" s="220">
        <f t="shared" si="2"/>
        <v>20</v>
      </c>
      <c r="B30" s="40" t="s">
        <v>23</v>
      </c>
      <c r="C30" s="112"/>
      <c r="D30" s="112"/>
      <c r="E30" s="112"/>
      <c r="F30" s="112"/>
      <c r="G30" s="112"/>
      <c r="H30" s="116"/>
      <c r="I30" s="310">
        <v>2</v>
      </c>
      <c r="J30" s="217">
        <f>SUM(C30:I30)</f>
        <v>2</v>
      </c>
      <c r="K30" s="243">
        <v>0</v>
      </c>
      <c r="L30" s="88">
        <f>J30*K30</f>
        <v>0</v>
      </c>
    </row>
    <row r="31" spans="1:12" x14ac:dyDescent="0.25">
      <c r="A31" s="220">
        <f t="shared" si="2"/>
        <v>21</v>
      </c>
      <c r="B31" s="40" t="s">
        <v>39</v>
      </c>
      <c r="C31" s="112"/>
      <c r="D31" s="112"/>
      <c r="E31" s="112"/>
      <c r="F31" s="112">
        <v>9</v>
      </c>
      <c r="G31" s="112">
        <v>3</v>
      </c>
      <c r="H31" s="116"/>
      <c r="I31" s="310"/>
      <c r="J31" s="217">
        <f>SUM(C31:I31)</f>
        <v>12</v>
      </c>
      <c r="K31" s="243">
        <v>0</v>
      </c>
      <c r="L31" s="88">
        <f>J31*K31</f>
        <v>0</v>
      </c>
    </row>
    <row r="32" spans="1:12" x14ac:dyDescent="0.25">
      <c r="A32" s="220">
        <f t="shared" si="2"/>
        <v>22</v>
      </c>
      <c r="B32" s="40" t="s">
        <v>24</v>
      </c>
      <c r="C32" s="112">
        <v>1</v>
      </c>
      <c r="D32" s="112">
        <v>2</v>
      </c>
      <c r="E32" s="112">
        <v>3</v>
      </c>
      <c r="F32" s="112">
        <v>9</v>
      </c>
      <c r="G32" s="112">
        <v>5</v>
      </c>
      <c r="H32" s="116"/>
      <c r="I32" s="310"/>
      <c r="J32" s="217">
        <f>SUM(C32:I32)</f>
        <v>20</v>
      </c>
      <c r="K32" s="243">
        <v>0</v>
      </c>
      <c r="L32" s="88">
        <f>J32*K32</f>
        <v>0</v>
      </c>
    </row>
    <row r="33" spans="1:12" x14ac:dyDescent="0.25">
      <c r="A33" s="220">
        <f t="shared" si="2"/>
        <v>23</v>
      </c>
      <c r="B33" s="40" t="s">
        <v>38</v>
      </c>
      <c r="C33" s="112">
        <v>1</v>
      </c>
      <c r="D33" s="112">
        <v>1</v>
      </c>
      <c r="E33" s="112">
        <v>1</v>
      </c>
      <c r="F33" s="112"/>
      <c r="G33" s="112"/>
      <c r="H33" s="116"/>
      <c r="I33" s="310"/>
      <c r="J33" s="217">
        <f>SUM(C33:I33)</f>
        <v>3</v>
      </c>
      <c r="K33" s="243">
        <v>0</v>
      </c>
      <c r="L33" s="88">
        <f>J33*K33</f>
        <v>0</v>
      </c>
    </row>
    <row r="34" spans="1:12" x14ac:dyDescent="0.25">
      <c r="A34" s="220">
        <f t="shared" si="2"/>
        <v>24</v>
      </c>
      <c r="B34" s="40" t="s">
        <v>158</v>
      </c>
      <c r="C34" s="112"/>
      <c r="D34" s="112"/>
      <c r="E34" s="112"/>
      <c r="F34" s="112"/>
      <c r="G34" s="112"/>
      <c r="H34" s="116">
        <v>4</v>
      </c>
      <c r="I34" s="310"/>
      <c r="J34" s="217">
        <f t="shared" ref="J34:J38" si="3">SUM(C34:I34)</f>
        <v>4</v>
      </c>
      <c r="K34" s="243">
        <v>0</v>
      </c>
      <c r="L34" s="88">
        <f t="shared" ref="L34:L38" si="4">J34*K34</f>
        <v>0</v>
      </c>
    </row>
    <row r="35" spans="1:12" x14ac:dyDescent="0.25">
      <c r="A35" s="220">
        <f t="shared" si="2"/>
        <v>25</v>
      </c>
      <c r="B35" s="40" t="s">
        <v>156</v>
      </c>
      <c r="C35" s="112"/>
      <c r="D35" s="112"/>
      <c r="E35" s="112"/>
      <c r="F35" s="112"/>
      <c r="G35" s="112"/>
      <c r="H35" s="116">
        <v>4</v>
      </c>
      <c r="I35" s="310"/>
      <c r="J35" s="217">
        <f t="shared" si="3"/>
        <v>4</v>
      </c>
      <c r="K35" s="243">
        <v>0</v>
      </c>
      <c r="L35" s="88">
        <f t="shared" si="4"/>
        <v>0</v>
      </c>
    </row>
    <row r="36" spans="1:12" x14ac:dyDescent="0.25">
      <c r="A36" s="220">
        <f t="shared" si="2"/>
        <v>26</v>
      </c>
      <c r="B36" s="40" t="s">
        <v>157</v>
      </c>
      <c r="C36" s="112"/>
      <c r="D36" s="112"/>
      <c r="E36" s="112"/>
      <c r="F36" s="112"/>
      <c r="G36" s="112"/>
      <c r="H36" s="116">
        <v>2</v>
      </c>
      <c r="I36" s="310"/>
      <c r="J36" s="217">
        <f t="shared" si="3"/>
        <v>2</v>
      </c>
      <c r="K36" s="243">
        <v>0</v>
      </c>
      <c r="L36" s="88">
        <f t="shared" si="4"/>
        <v>0</v>
      </c>
    </row>
    <row r="37" spans="1:12" x14ac:dyDescent="0.25">
      <c r="A37" s="220">
        <f t="shared" si="2"/>
        <v>27</v>
      </c>
      <c r="B37" s="40" t="s">
        <v>155</v>
      </c>
      <c r="C37" s="112"/>
      <c r="D37" s="112"/>
      <c r="E37" s="112"/>
      <c r="F37" s="112"/>
      <c r="G37" s="112"/>
      <c r="H37" s="116">
        <v>1</v>
      </c>
      <c r="I37" s="310"/>
      <c r="J37" s="217">
        <f t="shared" si="3"/>
        <v>1</v>
      </c>
      <c r="K37" s="243">
        <v>0</v>
      </c>
      <c r="L37" s="88">
        <f t="shared" si="4"/>
        <v>0</v>
      </c>
    </row>
    <row r="38" spans="1:12" x14ac:dyDescent="0.25">
      <c r="A38" s="220">
        <f t="shared" si="2"/>
        <v>28</v>
      </c>
      <c r="B38" s="40" t="s">
        <v>5</v>
      </c>
      <c r="C38" s="112">
        <v>1</v>
      </c>
      <c r="D38" s="112">
        <v>2</v>
      </c>
      <c r="E38" s="112">
        <v>3</v>
      </c>
      <c r="F38" s="112">
        <v>9</v>
      </c>
      <c r="G38" s="112">
        <v>5</v>
      </c>
      <c r="H38" s="116"/>
      <c r="I38" s="310"/>
      <c r="J38" s="217">
        <f t="shared" si="3"/>
        <v>20</v>
      </c>
      <c r="K38" s="243">
        <v>0</v>
      </c>
      <c r="L38" s="88">
        <f t="shared" si="4"/>
        <v>0</v>
      </c>
    </row>
    <row r="39" spans="1:12" x14ac:dyDescent="0.25">
      <c r="A39" s="220">
        <f t="shared" si="2"/>
        <v>29</v>
      </c>
      <c r="B39" s="40" t="s">
        <v>3</v>
      </c>
      <c r="C39" s="112">
        <v>1</v>
      </c>
      <c r="D39" s="112">
        <v>2</v>
      </c>
      <c r="E39" s="112">
        <v>3</v>
      </c>
      <c r="F39" s="112">
        <v>9</v>
      </c>
      <c r="G39" s="112">
        <v>5</v>
      </c>
      <c r="H39" s="116"/>
      <c r="I39" s="310"/>
      <c r="J39" s="217">
        <f t="shared" ref="J39:J47" si="5">SUM(C39:I39)</f>
        <v>20</v>
      </c>
      <c r="K39" s="243">
        <v>0</v>
      </c>
      <c r="L39" s="88">
        <f t="shared" ref="L39:L47" si="6">J39*K39</f>
        <v>0</v>
      </c>
    </row>
    <row r="40" spans="1:12" x14ac:dyDescent="0.25">
      <c r="A40" s="220">
        <f t="shared" si="2"/>
        <v>30</v>
      </c>
      <c r="B40" s="40" t="s">
        <v>1</v>
      </c>
      <c r="C40" s="112">
        <v>1</v>
      </c>
      <c r="D40" s="112">
        <v>2</v>
      </c>
      <c r="E40" s="112">
        <v>3</v>
      </c>
      <c r="F40" s="112">
        <v>9</v>
      </c>
      <c r="G40" s="112">
        <v>5</v>
      </c>
      <c r="H40" s="116"/>
      <c r="I40" s="310"/>
      <c r="J40" s="217">
        <f t="shared" si="5"/>
        <v>20</v>
      </c>
      <c r="K40" s="243">
        <v>0</v>
      </c>
      <c r="L40" s="88">
        <f t="shared" si="6"/>
        <v>0</v>
      </c>
    </row>
    <row r="41" spans="1:12" s="157" customFormat="1" x14ac:dyDescent="0.25">
      <c r="A41" s="220">
        <f t="shared" si="2"/>
        <v>31</v>
      </c>
      <c r="B41" s="40" t="s">
        <v>36</v>
      </c>
      <c r="C41" s="156"/>
      <c r="D41" s="156"/>
      <c r="E41" s="156"/>
      <c r="F41" s="112">
        <v>2</v>
      </c>
      <c r="G41" s="112">
        <v>1</v>
      </c>
      <c r="H41" s="158"/>
      <c r="I41" s="310"/>
      <c r="J41" s="217">
        <f t="shared" si="5"/>
        <v>3</v>
      </c>
      <c r="K41" s="243">
        <v>0</v>
      </c>
      <c r="L41" s="88">
        <f t="shared" si="6"/>
        <v>0</v>
      </c>
    </row>
    <row r="42" spans="1:12" x14ac:dyDescent="0.25">
      <c r="A42" s="220">
        <f t="shared" si="2"/>
        <v>32</v>
      </c>
      <c r="B42" s="40" t="s">
        <v>37</v>
      </c>
      <c r="C42" s="112"/>
      <c r="D42" s="112"/>
      <c r="E42" s="112"/>
      <c r="F42" s="112"/>
      <c r="G42" s="112">
        <v>4</v>
      </c>
      <c r="H42" s="116"/>
      <c r="I42" s="310"/>
      <c r="J42" s="217">
        <f t="shared" si="5"/>
        <v>4</v>
      </c>
      <c r="K42" s="243">
        <v>0</v>
      </c>
      <c r="L42" s="88">
        <f t="shared" si="6"/>
        <v>0</v>
      </c>
    </row>
    <row r="43" spans="1:12" x14ac:dyDescent="0.25">
      <c r="A43" s="220">
        <f t="shared" si="2"/>
        <v>33</v>
      </c>
      <c r="B43" s="40" t="s">
        <v>35</v>
      </c>
      <c r="C43" s="112"/>
      <c r="D43" s="112"/>
      <c r="E43" s="112"/>
      <c r="F43" s="112">
        <v>4</v>
      </c>
      <c r="G43" s="112"/>
      <c r="H43" s="116"/>
      <c r="I43" s="310"/>
      <c r="J43" s="217">
        <f t="shared" si="5"/>
        <v>4</v>
      </c>
      <c r="K43" s="243">
        <v>0</v>
      </c>
      <c r="L43" s="88">
        <f t="shared" si="6"/>
        <v>0</v>
      </c>
    </row>
    <row r="44" spans="1:12" x14ac:dyDescent="0.25">
      <c r="A44" s="220">
        <f t="shared" si="2"/>
        <v>34</v>
      </c>
      <c r="B44" s="40" t="s">
        <v>11</v>
      </c>
      <c r="C44" s="112"/>
      <c r="D44" s="112"/>
      <c r="E44" s="112"/>
      <c r="F44" s="112"/>
      <c r="G44" s="112"/>
      <c r="H44" s="116"/>
      <c r="I44" s="310">
        <v>3</v>
      </c>
      <c r="J44" s="217">
        <f t="shared" si="5"/>
        <v>3</v>
      </c>
      <c r="K44" s="243">
        <v>0</v>
      </c>
      <c r="L44" s="88">
        <f t="shared" si="6"/>
        <v>0</v>
      </c>
    </row>
    <row r="45" spans="1:12" x14ac:dyDescent="0.25">
      <c r="A45" s="220">
        <f t="shared" si="2"/>
        <v>35</v>
      </c>
      <c r="B45" s="40" t="s">
        <v>9</v>
      </c>
      <c r="C45" s="112"/>
      <c r="D45" s="112"/>
      <c r="E45" s="112"/>
      <c r="F45" s="112">
        <v>2</v>
      </c>
      <c r="G45" s="112">
        <v>2</v>
      </c>
      <c r="H45" s="116"/>
      <c r="I45" s="310"/>
      <c r="J45" s="217">
        <f t="shared" si="5"/>
        <v>4</v>
      </c>
      <c r="K45" s="243">
        <v>0</v>
      </c>
      <c r="L45" s="88">
        <f t="shared" si="6"/>
        <v>0</v>
      </c>
    </row>
    <row r="46" spans="1:12" x14ac:dyDescent="0.25">
      <c r="A46" s="220">
        <f t="shared" si="2"/>
        <v>36</v>
      </c>
      <c r="B46" s="40" t="s">
        <v>4</v>
      </c>
      <c r="C46" s="112">
        <v>1</v>
      </c>
      <c r="D46" s="112">
        <v>2</v>
      </c>
      <c r="E46" s="112">
        <v>3</v>
      </c>
      <c r="F46" s="112">
        <v>9</v>
      </c>
      <c r="G46" s="112">
        <v>5</v>
      </c>
      <c r="H46" s="116"/>
      <c r="I46" s="310"/>
      <c r="J46" s="217">
        <f t="shared" si="5"/>
        <v>20</v>
      </c>
      <c r="K46" s="243">
        <v>0</v>
      </c>
      <c r="L46" s="88">
        <f t="shared" si="6"/>
        <v>0</v>
      </c>
    </row>
    <row r="47" spans="1:12" ht="14.4" thickBot="1" x14ac:dyDescent="0.3">
      <c r="A47" s="220">
        <f t="shared" si="2"/>
        <v>37</v>
      </c>
      <c r="B47" s="162" t="s">
        <v>6</v>
      </c>
      <c r="C47" s="163">
        <v>3</v>
      </c>
      <c r="D47" s="163">
        <v>6</v>
      </c>
      <c r="E47" s="163">
        <v>9</v>
      </c>
      <c r="F47" s="163">
        <v>43</v>
      </c>
      <c r="G47" s="163">
        <v>15</v>
      </c>
      <c r="H47" s="170"/>
      <c r="I47" s="311"/>
      <c r="J47" s="218">
        <f t="shared" si="5"/>
        <v>76</v>
      </c>
      <c r="K47" s="244">
        <v>0</v>
      </c>
      <c r="L47" s="208">
        <f t="shared" si="6"/>
        <v>0</v>
      </c>
    </row>
    <row r="48" spans="1:12" s="31" customFormat="1" ht="8.25" customHeight="1" thickBot="1" x14ac:dyDescent="0.3">
      <c r="A48" s="41"/>
      <c r="B48" s="210"/>
      <c r="C48" s="211"/>
      <c r="D48" s="211"/>
      <c r="E48" s="211"/>
      <c r="F48" s="211"/>
      <c r="G48" s="211"/>
      <c r="H48" s="212"/>
      <c r="I48" s="204"/>
      <c r="J48" s="210"/>
      <c r="K48" s="211"/>
      <c r="L48" s="213"/>
    </row>
    <row r="49" spans="1:15" s="31" customFormat="1" ht="14.4" thickBot="1" x14ac:dyDescent="0.3">
      <c r="A49" s="42"/>
      <c r="B49" s="164" t="s">
        <v>75</v>
      </c>
      <c r="C49" s="165">
        <f t="shared" ref="C49:J49" si="7">SUM(C11:C47)</f>
        <v>17</v>
      </c>
      <c r="D49" s="165">
        <f t="shared" si="7"/>
        <v>30</v>
      </c>
      <c r="E49" s="165">
        <f t="shared" si="7"/>
        <v>45</v>
      </c>
      <c r="F49" s="165">
        <f t="shared" si="7"/>
        <v>182</v>
      </c>
      <c r="G49" s="165">
        <f t="shared" si="7"/>
        <v>87</v>
      </c>
      <c r="H49" s="214">
        <f t="shared" si="7"/>
        <v>11</v>
      </c>
      <c r="I49" s="166">
        <f t="shared" si="7"/>
        <v>16</v>
      </c>
      <c r="J49" s="219">
        <f t="shared" si="7"/>
        <v>388</v>
      </c>
      <c r="K49" s="209"/>
      <c r="L49" s="173">
        <f>SUM(L11:L47)</f>
        <v>0</v>
      </c>
    </row>
    <row r="50" spans="1:15" s="31" customFormat="1" x14ac:dyDescent="0.25">
      <c r="A50" s="42"/>
      <c r="B50" s="43"/>
      <c r="C50" s="44"/>
      <c r="D50" s="44"/>
      <c r="E50" s="44"/>
      <c r="F50" s="44"/>
      <c r="G50" s="44"/>
      <c r="H50" s="44"/>
      <c r="I50" s="44"/>
    </row>
    <row r="51" spans="1:15" x14ac:dyDescent="0.25">
      <c r="I51" s="100"/>
    </row>
    <row r="52" spans="1:15" s="35" customFormat="1" ht="17.399999999999999" x14ac:dyDescent="0.3">
      <c r="A52" s="152"/>
      <c r="B52" s="161" t="s">
        <v>137</v>
      </c>
      <c r="D52" s="36"/>
      <c r="E52" s="36"/>
      <c r="F52" s="36"/>
      <c r="G52" s="36"/>
      <c r="H52" s="36"/>
      <c r="I52" s="36"/>
      <c r="J52" s="36"/>
    </row>
    <row r="53" spans="1:15" ht="14.4" thickBot="1" x14ac:dyDescent="0.3">
      <c r="C53" s="89"/>
      <c r="D53" s="89"/>
      <c r="E53" s="89"/>
      <c r="F53" s="89"/>
      <c r="G53" s="89"/>
      <c r="H53" s="89"/>
      <c r="I53" s="89"/>
      <c r="J53" s="89"/>
    </row>
    <row r="54" spans="1:15" s="45" customFormat="1" ht="105" customHeight="1" thickBot="1" x14ac:dyDescent="0.35">
      <c r="B54" s="46" t="str">
        <f>B10</f>
        <v>Field Equipment</v>
      </c>
      <c r="C54" s="47" t="s">
        <v>79</v>
      </c>
      <c r="D54" s="47" t="s">
        <v>78</v>
      </c>
      <c r="E54" s="47" t="s">
        <v>80</v>
      </c>
      <c r="F54" s="47" t="s">
        <v>81</v>
      </c>
      <c r="G54" s="47" t="s">
        <v>82</v>
      </c>
      <c r="H54" s="47" t="s">
        <v>149</v>
      </c>
      <c r="I54" s="115" t="s">
        <v>150</v>
      </c>
      <c r="J54" s="139" t="s">
        <v>19</v>
      </c>
      <c r="K54" s="139" t="s">
        <v>20</v>
      </c>
    </row>
    <row r="55" spans="1:15" x14ac:dyDescent="0.25">
      <c r="A55" s="152">
        <v>1</v>
      </c>
      <c r="B55" s="48" t="s">
        <v>67</v>
      </c>
      <c r="C55" s="114">
        <v>2</v>
      </c>
      <c r="D55" s="114"/>
      <c r="E55" s="114"/>
      <c r="F55" s="114"/>
      <c r="G55" s="114"/>
      <c r="H55" s="117"/>
      <c r="I55" s="140">
        <f t="shared" ref="I55:I84" si="8">SUM(C55:H55)</f>
        <v>2</v>
      </c>
      <c r="J55" s="242">
        <v>0</v>
      </c>
      <c r="K55" s="167">
        <f>I55*J55</f>
        <v>0</v>
      </c>
      <c r="L55" s="49"/>
      <c r="M55" s="49"/>
      <c r="N55" s="49"/>
      <c r="O55" s="49"/>
    </row>
    <row r="56" spans="1:15" x14ac:dyDescent="0.25">
      <c r="A56" s="152">
        <f>A55+1</f>
        <v>2</v>
      </c>
      <c r="B56" s="50" t="s">
        <v>30</v>
      </c>
      <c r="C56" s="112">
        <v>1</v>
      </c>
      <c r="D56" s="112"/>
      <c r="E56" s="112"/>
      <c r="F56" s="112"/>
      <c r="G56" s="112"/>
      <c r="H56" s="116"/>
      <c r="I56" s="141">
        <f t="shared" si="8"/>
        <v>1</v>
      </c>
      <c r="J56" s="243">
        <v>0</v>
      </c>
      <c r="K56" s="168">
        <f t="shared" ref="K56:K84" si="9">I56*J56</f>
        <v>0</v>
      </c>
      <c r="L56" s="49"/>
      <c r="M56" s="49"/>
      <c r="N56" s="49"/>
      <c r="O56" s="49"/>
    </row>
    <row r="57" spans="1:15" x14ac:dyDescent="0.25">
      <c r="A57" s="152">
        <f t="shared" ref="A57:A84" si="10">A56+1</f>
        <v>3</v>
      </c>
      <c r="B57" s="50" t="s">
        <v>160</v>
      </c>
      <c r="C57" s="112">
        <v>4</v>
      </c>
      <c r="D57" s="112"/>
      <c r="E57" s="112">
        <v>1</v>
      </c>
      <c r="F57" s="112"/>
      <c r="G57" s="112"/>
      <c r="H57" s="116">
        <v>17</v>
      </c>
      <c r="I57" s="141">
        <f t="shared" si="8"/>
        <v>22</v>
      </c>
      <c r="J57" s="243">
        <v>0</v>
      </c>
      <c r="K57" s="168">
        <f t="shared" si="9"/>
        <v>0</v>
      </c>
      <c r="L57" s="49"/>
      <c r="M57" s="49"/>
      <c r="N57" s="49"/>
      <c r="O57" s="49"/>
    </row>
    <row r="58" spans="1:15" x14ac:dyDescent="0.25">
      <c r="A58" s="152">
        <f t="shared" si="10"/>
        <v>4</v>
      </c>
      <c r="B58" s="50" t="s">
        <v>159</v>
      </c>
      <c r="C58" s="112">
        <v>4</v>
      </c>
      <c r="D58" s="112"/>
      <c r="E58" s="112">
        <v>1</v>
      </c>
      <c r="F58" s="112"/>
      <c r="G58" s="112"/>
      <c r="H58" s="116">
        <v>6</v>
      </c>
      <c r="I58" s="141">
        <f t="shared" si="8"/>
        <v>11</v>
      </c>
      <c r="J58" s="243">
        <v>0</v>
      </c>
      <c r="K58" s="168">
        <f t="shared" si="9"/>
        <v>0</v>
      </c>
      <c r="L58" s="49"/>
      <c r="M58" s="49"/>
      <c r="N58" s="49"/>
      <c r="O58" s="49"/>
    </row>
    <row r="59" spans="1:15" ht="27.6" x14ac:dyDescent="0.25">
      <c r="A59" s="152">
        <f t="shared" si="10"/>
        <v>5</v>
      </c>
      <c r="B59" s="349" t="s">
        <v>188</v>
      </c>
      <c r="C59" s="112"/>
      <c r="D59" s="112"/>
      <c r="E59" s="112"/>
      <c r="F59" s="112"/>
      <c r="G59" s="112"/>
      <c r="H59" s="116">
        <v>500</v>
      </c>
      <c r="I59" s="141">
        <f t="shared" si="8"/>
        <v>500</v>
      </c>
      <c r="J59" s="243">
        <v>0</v>
      </c>
      <c r="K59" s="168">
        <f t="shared" si="9"/>
        <v>0</v>
      </c>
      <c r="L59" s="49"/>
      <c r="M59" s="49"/>
      <c r="N59" s="49"/>
      <c r="O59" s="49"/>
    </row>
    <row r="60" spans="1:15" x14ac:dyDescent="0.25">
      <c r="A60" s="152">
        <f t="shared" si="10"/>
        <v>6</v>
      </c>
      <c r="B60" s="50" t="s">
        <v>17</v>
      </c>
      <c r="C60" s="112"/>
      <c r="D60" s="112"/>
      <c r="E60" s="112"/>
      <c r="F60" s="112">
        <v>2</v>
      </c>
      <c r="G60" s="112"/>
      <c r="H60" s="116"/>
      <c r="I60" s="141">
        <f t="shared" si="8"/>
        <v>2</v>
      </c>
      <c r="J60" s="243">
        <v>0</v>
      </c>
      <c r="K60" s="168">
        <f t="shared" si="9"/>
        <v>0</v>
      </c>
      <c r="L60" s="49"/>
      <c r="M60" s="49"/>
      <c r="N60" s="49"/>
      <c r="O60" s="49"/>
    </row>
    <row r="61" spans="1:15" s="157" customFormat="1" x14ac:dyDescent="0.25">
      <c r="A61" s="152">
        <f t="shared" si="10"/>
        <v>7</v>
      </c>
      <c r="B61" s="50" t="s">
        <v>2</v>
      </c>
      <c r="C61" s="112">
        <v>4</v>
      </c>
      <c r="D61" s="112">
        <v>1</v>
      </c>
      <c r="E61" s="112">
        <v>1</v>
      </c>
      <c r="F61" s="112"/>
      <c r="G61" s="112"/>
      <c r="H61" s="116"/>
      <c r="I61" s="141">
        <f t="shared" si="8"/>
        <v>6</v>
      </c>
      <c r="J61" s="243">
        <v>0</v>
      </c>
      <c r="K61" s="168">
        <f t="shared" si="9"/>
        <v>0</v>
      </c>
      <c r="L61" s="159"/>
      <c r="M61" s="159"/>
      <c r="N61" s="159"/>
      <c r="O61" s="159"/>
    </row>
    <row r="62" spans="1:15" x14ac:dyDescent="0.25">
      <c r="A62" s="152">
        <f t="shared" si="10"/>
        <v>8</v>
      </c>
      <c r="B62" s="50" t="s">
        <v>126</v>
      </c>
      <c r="C62" s="112">
        <v>6</v>
      </c>
      <c r="D62" s="112"/>
      <c r="E62" s="112">
        <v>1</v>
      </c>
      <c r="F62" s="112">
        <v>4</v>
      </c>
      <c r="G62" s="112">
        <v>2</v>
      </c>
      <c r="H62" s="116"/>
      <c r="I62" s="141">
        <f t="shared" si="8"/>
        <v>13</v>
      </c>
      <c r="J62" s="243">
        <v>0</v>
      </c>
      <c r="K62" s="168">
        <f t="shared" si="9"/>
        <v>0</v>
      </c>
      <c r="L62" s="49"/>
      <c r="M62" s="49"/>
      <c r="N62" s="49"/>
      <c r="O62" s="49"/>
    </row>
    <row r="63" spans="1:15" x14ac:dyDescent="0.25">
      <c r="A63" s="152">
        <f t="shared" si="10"/>
        <v>9</v>
      </c>
      <c r="B63" s="50" t="s">
        <v>44</v>
      </c>
      <c r="C63" s="112"/>
      <c r="D63" s="112"/>
      <c r="E63" s="112"/>
      <c r="F63" s="112"/>
      <c r="G63" s="112"/>
      <c r="H63" s="116"/>
      <c r="I63" s="141">
        <f t="shared" si="8"/>
        <v>0</v>
      </c>
      <c r="J63" s="243">
        <v>0</v>
      </c>
      <c r="K63" s="168">
        <f t="shared" si="9"/>
        <v>0</v>
      </c>
      <c r="L63" s="49"/>
      <c r="M63" s="49"/>
      <c r="N63" s="49"/>
      <c r="O63" s="49"/>
    </row>
    <row r="64" spans="1:15" x14ac:dyDescent="0.25">
      <c r="A64" s="152">
        <f t="shared" si="10"/>
        <v>10</v>
      </c>
      <c r="B64" s="50" t="s">
        <v>43</v>
      </c>
      <c r="C64" s="112"/>
      <c r="D64" s="112"/>
      <c r="E64" s="112"/>
      <c r="F64" s="112"/>
      <c r="G64" s="112"/>
      <c r="H64" s="116"/>
      <c r="I64" s="141">
        <f t="shared" si="8"/>
        <v>0</v>
      </c>
      <c r="J64" s="243">
        <v>0</v>
      </c>
      <c r="K64" s="168">
        <f t="shared" si="9"/>
        <v>0</v>
      </c>
      <c r="L64" s="49"/>
      <c r="M64" s="49"/>
      <c r="N64" s="49"/>
      <c r="O64" s="49"/>
    </row>
    <row r="65" spans="1:15" x14ac:dyDescent="0.25">
      <c r="A65" s="152">
        <f t="shared" si="10"/>
        <v>11</v>
      </c>
      <c r="B65" s="50" t="s">
        <v>10</v>
      </c>
      <c r="C65" s="112"/>
      <c r="D65" s="112"/>
      <c r="E65" s="112"/>
      <c r="F65" s="112"/>
      <c r="G65" s="112"/>
      <c r="H65" s="116"/>
      <c r="I65" s="141">
        <f t="shared" si="8"/>
        <v>0</v>
      </c>
      <c r="J65" s="243">
        <v>0</v>
      </c>
      <c r="K65" s="168">
        <f t="shared" si="9"/>
        <v>0</v>
      </c>
      <c r="L65" s="49"/>
      <c r="M65" s="49"/>
      <c r="N65" s="49"/>
      <c r="O65" s="49"/>
    </row>
    <row r="66" spans="1:15" x14ac:dyDescent="0.25">
      <c r="A66" s="152">
        <f t="shared" si="10"/>
        <v>12</v>
      </c>
      <c r="B66" s="50" t="s">
        <v>8</v>
      </c>
      <c r="C66" s="112">
        <v>1</v>
      </c>
      <c r="D66" s="112"/>
      <c r="E66" s="112"/>
      <c r="F66" s="112"/>
      <c r="G66" s="112"/>
      <c r="H66" s="116"/>
      <c r="I66" s="141">
        <f t="shared" si="8"/>
        <v>1</v>
      </c>
      <c r="J66" s="243">
        <v>0</v>
      </c>
      <c r="K66" s="168">
        <f t="shared" si="9"/>
        <v>0</v>
      </c>
      <c r="L66" s="49"/>
      <c r="M66" s="49"/>
      <c r="N66" s="49"/>
      <c r="O66" s="49"/>
    </row>
    <row r="67" spans="1:15" s="157" customFormat="1" x14ac:dyDescent="0.25">
      <c r="A67" s="152">
        <f t="shared" si="10"/>
        <v>13</v>
      </c>
      <c r="B67" s="50" t="s">
        <v>103</v>
      </c>
      <c r="C67" s="112"/>
      <c r="D67" s="112">
        <v>1</v>
      </c>
      <c r="E67" s="112"/>
      <c r="F67" s="112"/>
      <c r="G67" s="112"/>
      <c r="H67" s="116"/>
      <c r="I67" s="141">
        <f t="shared" si="8"/>
        <v>1</v>
      </c>
      <c r="J67" s="243">
        <v>0</v>
      </c>
      <c r="K67" s="168">
        <f t="shared" si="9"/>
        <v>0</v>
      </c>
      <c r="L67" s="159"/>
      <c r="M67" s="159"/>
      <c r="N67" s="159"/>
      <c r="O67" s="159"/>
    </row>
    <row r="68" spans="1:15" s="157" customFormat="1" x14ac:dyDescent="0.25">
      <c r="A68" s="152">
        <f t="shared" si="10"/>
        <v>14</v>
      </c>
      <c r="B68" s="50" t="s">
        <v>21</v>
      </c>
      <c r="C68" s="112">
        <v>4</v>
      </c>
      <c r="D68" s="112">
        <v>1</v>
      </c>
      <c r="E68" s="112">
        <v>1</v>
      </c>
      <c r="F68" s="112"/>
      <c r="G68" s="112"/>
      <c r="H68" s="116"/>
      <c r="I68" s="141">
        <f t="shared" si="8"/>
        <v>6</v>
      </c>
      <c r="J68" s="243">
        <v>0</v>
      </c>
      <c r="K68" s="168">
        <f t="shared" si="9"/>
        <v>0</v>
      </c>
      <c r="L68" s="159"/>
      <c r="M68" s="159"/>
      <c r="N68" s="159"/>
      <c r="O68" s="159"/>
    </row>
    <row r="69" spans="1:15" s="157" customFormat="1" x14ac:dyDescent="0.25">
      <c r="A69" s="152">
        <f t="shared" si="10"/>
        <v>15</v>
      </c>
      <c r="B69" s="50" t="s">
        <v>0</v>
      </c>
      <c r="C69" s="112">
        <v>1</v>
      </c>
      <c r="D69" s="112"/>
      <c r="E69" s="112">
        <v>1</v>
      </c>
      <c r="F69" s="112"/>
      <c r="G69" s="112"/>
      <c r="H69" s="116"/>
      <c r="I69" s="141">
        <f t="shared" si="8"/>
        <v>2</v>
      </c>
      <c r="J69" s="243">
        <v>0</v>
      </c>
      <c r="K69" s="168">
        <f t="shared" si="9"/>
        <v>0</v>
      </c>
      <c r="L69" s="159"/>
      <c r="M69" s="159"/>
      <c r="N69" s="159"/>
      <c r="O69" s="159"/>
    </row>
    <row r="70" spans="1:15" x14ac:dyDescent="0.25">
      <c r="A70" s="152">
        <f t="shared" si="10"/>
        <v>16</v>
      </c>
      <c r="B70" s="50" t="s">
        <v>7</v>
      </c>
      <c r="C70" s="112">
        <v>1</v>
      </c>
      <c r="D70" s="112"/>
      <c r="E70" s="112"/>
      <c r="F70" s="112"/>
      <c r="G70" s="112"/>
      <c r="H70" s="116"/>
      <c r="I70" s="141">
        <f t="shared" si="8"/>
        <v>1</v>
      </c>
      <c r="J70" s="243">
        <v>0</v>
      </c>
      <c r="K70" s="168">
        <f t="shared" si="9"/>
        <v>0</v>
      </c>
      <c r="L70" s="49"/>
      <c r="M70" s="49"/>
      <c r="N70" s="49"/>
      <c r="O70" s="49"/>
    </row>
    <row r="71" spans="1:15" s="157" customFormat="1" x14ac:dyDescent="0.25">
      <c r="A71" s="152">
        <f t="shared" si="10"/>
        <v>17</v>
      </c>
      <c r="B71" s="50" t="s">
        <v>23</v>
      </c>
      <c r="C71" s="112">
        <v>4</v>
      </c>
      <c r="D71" s="112"/>
      <c r="E71" s="112"/>
      <c r="F71" s="112"/>
      <c r="G71" s="112"/>
      <c r="H71" s="116"/>
      <c r="I71" s="141">
        <f t="shared" si="8"/>
        <v>4</v>
      </c>
      <c r="J71" s="243">
        <v>0</v>
      </c>
      <c r="K71" s="168">
        <f t="shared" si="9"/>
        <v>0</v>
      </c>
      <c r="L71" s="159"/>
      <c r="M71" s="159"/>
      <c r="N71" s="159"/>
      <c r="O71" s="159"/>
    </row>
    <row r="72" spans="1:15" x14ac:dyDescent="0.25">
      <c r="A72" s="152">
        <f t="shared" si="10"/>
        <v>18</v>
      </c>
      <c r="B72" s="50" t="s">
        <v>39</v>
      </c>
      <c r="C72" s="112">
        <v>1</v>
      </c>
      <c r="D72" s="112"/>
      <c r="E72" s="112"/>
      <c r="F72" s="112"/>
      <c r="G72" s="112"/>
      <c r="H72" s="116"/>
      <c r="I72" s="141">
        <f t="shared" si="8"/>
        <v>1</v>
      </c>
      <c r="J72" s="243">
        <v>0</v>
      </c>
      <c r="K72" s="168">
        <f t="shared" si="9"/>
        <v>0</v>
      </c>
      <c r="L72" s="49"/>
      <c r="M72" s="49"/>
      <c r="N72" s="49"/>
      <c r="O72" s="49"/>
    </row>
    <row r="73" spans="1:15" x14ac:dyDescent="0.25">
      <c r="A73" s="152">
        <f t="shared" si="10"/>
        <v>19</v>
      </c>
      <c r="B73" s="50" t="s">
        <v>24</v>
      </c>
      <c r="C73" s="112">
        <v>6</v>
      </c>
      <c r="D73" s="112"/>
      <c r="E73" s="112">
        <v>1</v>
      </c>
      <c r="F73" s="112"/>
      <c r="G73" s="112"/>
      <c r="H73" s="116"/>
      <c r="I73" s="141">
        <f t="shared" si="8"/>
        <v>7</v>
      </c>
      <c r="J73" s="243">
        <v>0</v>
      </c>
      <c r="K73" s="168">
        <f t="shared" si="9"/>
        <v>0</v>
      </c>
      <c r="L73" s="49"/>
      <c r="M73" s="49"/>
      <c r="N73" s="49"/>
      <c r="O73" s="49"/>
    </row>
    <row r="74" spans="1:15" x14ac:dyDescent="0.25">
      <c r="A74" s="152">
        <f t="shared" si="10"/>
        <v>20</v>
      </c>
      <c r="B74" s="50" t="s">
        <v>5</v>
      </c>
      <c r="C74" s="112">
        <v>4</v>
      </c>
      <c r="D74" s="112"/>
      <c r="E74" s="112">
        <v>1</v>
      </c>
      <c r="F74" s="112"/>
      <c r="G74" s="112"/>
      <c r="H74" s="116"/>
      <c r="I74" s="141">
        <f t="shared" si="8"/>
        <v>5</v>
      </c>
      <c r="J74" s="243">
        <v>0</v>
      </c>
      <c r="K74" s="168">
        <f t="shared" si="9"/>
        <v>0</v>
      </c>
      <c r="L74" s="49"/>
      <c r="M74" s="49"/>
      <c r="N74" s="49"/>
      <c r="O74" s="49"/>
    </row>
    <row r="75" spans="1:15" s="157" customFormat="1" x14ac:dyDescent="0.25">
      <c r="A75" s="152">
        <f t="shared" si="10"/>
        <v>21</v>
      </c>
      <c r="B75" s="50" t="s">
        <v>3</v>
      </c>
      <c r="C75" s="112">
        <v>4</v>
      </c>
      <c r="D75" s="112">
        <v>1</v>
      </c>
      <c r="E75" s="112">
        <v>1</v>
      </c>
      <c r="F75" s="112">
        <v>3</v>
      </c>
      <c r="G75" s="112">
        <v>2</v>
      </c>
      <c r="H75" s="116"/>
      <c r="I75" s="141">
        <f t="shared" si="8"/>
        <v>11</v>
      </c>
      <c r="J75" s="243">
        <v>0</v>
      </c>
      <c r="K75" s="168">
        <f t="shared" si="9"/>
        <v>0</v>
      </c>
      <c r="L75" s="159"/>
      <c r="M75" s="159"/>
      <c r="N75" s="159"/>
      <c r="O75" s="159"/>
    </row>
    <row r="76" spans="1:15" x14ac:dyDescent="0.25">
      <c r="A76" s="152">
        <f t="shared" si="10"/>
        <v>22</v>
      </c>
      <c r="B76" s="50" t="s">
        <v>1</v>
      </c>
      <c r="C76" s="112">
        <v>4</v>
      </c>
      <c r="D76" s="112"/>
      <c r="E76" s="112">
        <v>1</v>
      </c>
      <c r="F76" s="112"/>
      <c r="G76" s="112"/>
      <c r="H76" s="116"/>
      <c r="I76" s="141">
        <f t="shared" si="8"/>
        <v>5</v>
      </c>
      <c r="J76" s="243">
        <v>0</v>
      </c>
      <c r="K76" s="168">
        <f t="shared" si="9"/>
        <v>0</v>
      </c>
      <c r="L76" s="49"/>
      <c r="M76" s="49"/>
      <c r="N76" s="49"/>
      <c r="O76" s="49"/>
    </row>
    <row r="77" spans="1:15" x14ac:dyDescent="0.25">
      <c r="A77" s="152">
        <f t="shared" si="10"/>
        <v>23</v>
      </c>
      <c r="B77" s="50" t="s">
        <v>18</v>
      </c>
      <c r="C77" s="112"/>
      <c r="D77" s="112"/>
      <c r="E77" s="112"/>
      <c r="F77" s="112">
        <v>3</v>
      </c>
      <c r="G77" s="112">
        <v>2</v>
      </c>
      <c r="H77" s="116"/>
      <c r="I77" s="141">
        <f t="shared" si="8"/>
        <v>5</v>
      </c>
      <c r="J77" s="243">
        <v>0</v>
      </c>
      <c r="K77" s="168">
        <f t="shared" si="9"/>
        <v>0</v>
      </c>
      <c r="L77" s="49"/>
      <c r="M77" s="49"/>
      <c r="N77" s="49"/>
      <c r="O77" s="49"/>
    </row>
    <row r="78" spans="1:15" x14ac:dyDescent="0.25">
      <c r="A78" s="152">
        <f t="shared" si="10"/>
        <v>24</v>
      </c>
      <c r="B78" s="50" t="s">
        <v>36</v>
      </c>
      <c r="C78" s="112">
        <v>2</v>
      </c>
      <c r="D78" s="112"/>
      <c r="E78" s="112"/>
      <c r="F78" s="112">
        <v>2</v>
      </c>
      <c r="G78" s="112"/>
      <c r="H78" s="116"/>
      <c r="I78" s="141">
        <f t="shared" si="8"/>
        <v>4</v>
      </c>
      <c r="J78" s="243">
        <v>0</v>
      </c>
      <c r="K78" s="168">
        <f t="shared" si="9"/>
        <v>0</v>
      </c>
      <c r="L78" s="49"/>
      <c r="M78" s="49"/>
      <c r="N78" s="49"/>
      <c r="O78" s="49"/>
    </row>
    <row r="79" spans="1:15" x14ac:dyDescent="0.25">
      <c r="A79" s="152">
        <f t="shared" si="10"/>
        <v>25</v>
      </c>
      <c r="B79" s="50" t="s">
        <v>37</v>
      </c>
      <c r="C79" s="112">
        <v>4</v>
      </c>
      <c r="D79" s="112"/>
      <c r="E79" s="112"/>
      <c r="F79" s="112">
        <v>4</v>
      </c>
      <c r="G79" s="112"/>
      <c r="H79" s="116"/>
      <c r="I79" s="141">
        <f t="shared" si="8"/>
        <v>8</v>
      </c>
      <c r="J79" s="243">
        <v>0</v>
      </c>
      <c r="K79" s="168">
        <f t="shared" si="9"/>
        <v>0</v>
      </c>
      <c r="L79" s="49"/>
      <c r="M79" s="49"/>
      <c r="N79" s="49"/>
      <c r="O79" s="49"/>
    </row>
    <row r="80" spans="1:15" x14ac:dyDescent="0.25">
      <c r="A80" s="152">
        <f t="shared" si="10"/>
        <v>26</v>
      </c>
      <c r="B80" s="50" t="s">
        <v>35</v>
      </c>
      <c r="C80" s="112"/>
      <c r="D80" s="112"/>
      <c r="E80" s="112"/>
      <c r="F80" s="112">
        <v>2</v>
      </c>
      <c r="G80" s="112"/>
      <c r="H80" s="116"/>
      <c r="I80" s="141">
        <f t="shared" si="8"/>
        <v>2</v>
      </c>
      <c r="J80" s="243">
        <v>0</v>
      </c>
      <c r="K80" s="168">
        <f t="shared" si="9"/>
        <v>0</v>
      </c>
      <c r="L80" s="49"/>
      <c r="M80" s="49"/>
      <c r="N80" s="49"/>
      <c r="O80" s="49"/>
    </row>
    <row r="81" spans="1:15" x14ac:dyDescent="0.25">
      <c r="A81" s="152">
        <f t="shared" si="10"/>
        <v>27</v>
      </c>
      <c r="B81" s="50" t="s">
        <v>11</v>
      </c>
      <c r="C81" s="112"/>
      <c r="D81" s="112"/>
      <c r="E81" s="112"/>
      <c r="F81" s="112"/>
      <c r="G81" s="112"/>
      <c r="H81" s="116"/>
      <c r="I81" s="141">
        <f t="shared" si="8"/>
        <v>0</v>
      </c>
      <c r="J81" s="243">
        <v>0</v>
      </c>
      <c r="K81" s="168">
        <f t="shared" si="9"/>
        <v>0</v>
      </c>
      <c r="L81" s="49"/>
      <c r="M81" s="49"/>
      <c r="N81" s="49"/>
      <c r="O81" s="49"/>
    </row>
    <row r="82" spans="1:15" x14ac:dyDescent="0.25">
      <c r="A82" s="152">
        <f t="shared" si="10"/>
        <v>28</v>
      </c>
      <c r="B82" s="50" t="s">
        <v>34</v>
      </c>
      <c r="C82" s="112">
        <v>1</v>
      </c>
      <c r="D82" s="112"/>
      <c r="E82" s="112"/>
      <c r="F82" s="112"/>
      <c r="G82" s="112"/>
      <c r="H82" s="116"/>
      <c r="I82" s="141">
        <f t="shared" si="8"/>
        <v>1</v>
      </c>
      <c r="J82" s="243">
        <v>0</v>
      </c>
      <c r="K82" s="168">
        <f t="shared" si="9"/>
        <v>0</v>
      </c>
      <c r="L82" s="49"/>
      <c r="M82" s="49"/>
      <c r="N82" s="49"/>
      <c r="O82" s="49"/>
    </row>
    <row r="83" spans="1:15" s="157" customFormat="1" x14ac:dyDescent="0.25">
      <c r="A83" s="152">
        <f t="shared" si="10"/>
        <v>29</v>
      </c>
      <c r="B83" s="50" t="s">
        <v>4</v>
      </c>
      <c r="C83" s="112">
        <v>4</v>
      </c>
      <c r="D83" s="112">
        <v>1</v>
      </c>
      <c r="E83" s="112">
        <v>1</v>
      </c>
      <c r="F83" s="112">
        <v>2</v>
      </c>
      <c r="G83" s="112"/>
      <c r="H83" s="116"/>
      <c r="I83" s="141">
        <f t="shared" si="8"/>
        <v>8</v>
      </c>
      <c r="J83" s="243">
        <v>0</v>
      </c>
      <c r="K83" s="168">
        <f t="shared" si="9"/>
        <v>0</v>
      </c>
      <c r="L83" s="159"/>
      <c r="M83" s="159"/>
      <c r="N83" s="159"/>
      <c r="O83" s="159"/>
    </row>
    <row r="84" spans="1:15" ht="14.4" thickBot="1" x14ac:dyDescent="0.3">
      <c r="A84" s="152">
        <f t="shared" si="10"/>
        <v>30</v>
      </c>
      <c r="B84" s="51" t="s">
        <v>6</v>
      </c>
      <c r="C84" s="113">
        <v>12</v>
      </c>
      <c r="D84" s="113"/>
      <c r="E84" s="113">
        <v>3</v>
      </c>
      <c r="F84" s="113">
        <v>8</v>
      </c>
      <c r="G84" s="113">
        <v>6</v>
      </c>
      <c r="H84" s="118"/>
      <c r="I84" s="142">
        <f t="shared" si="8"/>
        <v>29</v>
      </c>
      <c r="J84" s="245">
        <v>0</v>
      </c>
      <c r="K84" s="169">
        <f t="shared" si="9"/>
        <v>0</v>
      </c>
      <c r="L84" s="49"/>
      <c r="M84" s="49"/>
      <c r="N84" s="49"/>
      <c r="O84" s="49"/>
    </row>
    <row r="85" spans="1:15" ht="7.5" customHeight="1" thickBot="1" x14ac:dyDescent="0.3">
      <c r="B85" s="119"/>
      <c r="C85" s="120"/>
      <c r="D85" s="120"/>
      <c r="E85" s="120"/>
      <c r="F85" s="120"/>
      <c r="G85" s="120"/>
      <c r="H85" s="121"/>
      <c r="I85" s="121"/>
      <c r="J85" s="171"/>
      <c r="K85" s="172"/>
      <c r="L85" s="49"/>
      <c r="M85" s="49"/>
      <c r="N85" s="49"/>
      <c r="O85" s="49"/>
    </row>
    <row r="86" spans="1:15" s="52" customFormat="1" ht="14.4" thickBot="1" x14ac:dyDescent="0.3">
      <c r="A86" s="41"/>
      <c r="B86" s="110" t="s">
        <v>75</v>
      </c>
      <c r="C86" s="111">
        <f t="shared" ref="C86:K86" si="11">SUM(C55:C84)</f>
        <v>74</v>
      </c>
      <c r="D86" s="111">
        <f t="shared" si="11"/>
        <v>5</v>
      </c>
      <c r="E86" s="111">
        <f t="shared" si="11"/>
        <v>14</v>
      </c>
      <c r="F86" s="111">
        <f t="shared" si="11"/>
        <v>30</v>
      </c>
      <c r="G86" s="111">
        <f t="shared" si="11"/>
        <v>12</v>
      </c>
      <c r="H86" s="122">
        <f t="shared" si="11"/>
        <v>523</v>
      </c>
      <c r="I86" s="138">
        <f t="shared" si="11"/>
        <v>658</v>
      </c>
      <c r="J86" s="174"/>
      <c r="K86" s="160">
        <f t="shared" si="11"/>
        <v>0</v>
      </c>
    </row>
    <row r="88" spans="1:15" s="247" customFormat="1" x14ac:dyDescent="0.25">
      <c r="A88" s="246"/>
    </row>
    <row r="89" spans="1:15" s="247" customFormat="1" x14ac:dyDescent="0.25">
      <c r="A89" s="248"/>
      <c r="B89" s="249" t="s">
        <v>138</v>
      </c>
      <c r="C89" s="250"/>
      <c r="D89" s="250"/>
      <c r="E89" s="250"/>
      <c r="F89" s="250"/>
      <c r="G89" s="250"/>
      <c r="H89" s="250"/>
      <c r="I89" s="250"/>
      <c r="J89" s="250"/>
      <c r="K89" s="251"/>
    </row>
    <row r="90" spans="1:15" s="247" customFormat="1" x14ac:dyDescent="0.25">
      <c r="A90" s="252"/>
      <c r="B90" s="356"/>
      <c r="C90" s="357"/>
      <c r="D90" s="357"/>
      <c r="E90" s="357"/>
      <c r="F90" s="357"/>
      <c r="G90" s="357"/>
      <c r="H90" s="357"/>
      <c r="I90" s="357"/>
      <c r="J90" s="357"/>
      <c r="K90" s="358"/>
    </row>
    <row r="91" spans="1:15" s="247" customFormat="1" x14ac:dyDescent="0.25">
      <c r="A91" s="252"/>
      <c r="B91" s="356"/>
      <c r="C91" s="357"/>
      <c r="D91" s="357"/>
      <c r="E91" s="357"/>
      <c r="F91" s="357"/>
      <c r="G91" s="357"/>
      <c r="H91" s="357"/>
      <c r="I91" s="357"/>
      <c r="J91" s="357"/>
      <c r="K91" s="358"/>
    </row>
    <row r="92" spans="1:15" s="247" customFormat="1" x14ac:dyDescent="0.25">
      <c r="A92" s="252"/>
      <c r="B92" s="356"/>
      <c r="C92" s="357"/>
      <c r="D92" s="357"/>
      <c r="E92" s="357"/>
      <c r="F92" s="357"/>
      <c r="G92" s="357"/>
      <c r="H92" s="357"/>
      <c r="I92" s="357"/>
      <c r="J92" s="357"/>
      <c r="K92" s="358"/>
    </row>
    <row r="93" spans="1:15" s="247" customFormat="1" x14ac:dyDescent="0.25">
      <c r="A93" s="252"/>
      <c r="B93" s="356"/>
      <c r="C93" s="357"/>
      <c r="D93" s="357"/>
      <c r="E93" s="357"/>
      <c r="F93" s="357"/>
      <c r="G93" s="357"/>
      <c r="H93" s="357"/>
      <c r="I93" s="357"/>
      <c r="J93" s="357"/>
      <c r="K93" s="358"/>
    </row>
    <row r="94" spans="1:15" s="247" customFormat="1" x14ac:dyDescent="0.25">
      <c r="A94" s="252"/>
      <c r="B94" s="356"/>
      <c r="C94" s="357"/>
      <c r="D94" s="357"/>
      <c r="E94" s="357"/>
      <c r="F94" s="357"/>
      <c r="G94" s="357"/>
      <c r="H94" s="357"/>
      <c r="I94" s="357"/>
      <c r="J94" s="357"/>
      <c r="K94" s="358"/>
    </row>
    <row r="95" spans="1:15" s="247" customFormat="1" x14ac:dyDescent="0.25">
      <c r="A95" s="252"/>
      <c r="B95" s="356"/>
      <c r="C95" s="357"/>
      <c r="D95" s="357"/>
      <c r="E95" s="357"/>
      <c r="F95" s="357"/>
      <c r="G95" s="357"/>
      <c r="H95" s="357"/>
      <c r="I95" s="357"/>
      <c r="J95" s="357"/>
      <c r="K95" s="358"/>
    </row>
    <row r="96" spans="1:15" s="247" customFormat="1" x14ac:dyDescent="0.25">
      <c r="A96" s="248"/>
      <c r="B96" s="359"/>
      <c r="C96" s="360"/>
      <c r="D96" s="360"/>
      <c r="E96" s="360"/>
      <c r="F96" s="360"/>
      <c r="G96" s="360"/>
      <c r="H96" s="360"/>
      <c r="I96" s="360"/>
      <c r="J96" s="360"/>
      <c r="K96" s="361"/>
    </row>
    <row r="97" spans="1:11" s="247" customFormat="1" x14ac:dyDescent="0.25">
      <c r="A97" s="246"/>
    </row>
    <row r="98" spans="1:11" s="247" customFormat="1" x14ac:dyDescent="0.25">
      <c r="A98" s="246"/>
    </row>
    <row r="99" spans="1:11" s="247" customFormat="1" x14ac:dyDescent="0.25">
      <c r="A99" s="246"/>
      <c r="B99" s="253" t="s">
        <v>161</v>
      </c>
      <c r="C99" s="350"/>
      <c r="D99" s="350"/>
      <c r="E99" s="350"/>
      <c r="F99" s="350"/>
      <c r="G99" s="350"/>
      <c r="H99" s="350"/>
      <c r="I99" s="350"/>
      <c r="J99" s="350"/>
      <c r="K99" s="350"/>
    </row>
    <row r="100" spans="1:11" s="247" customFormat="1" x14ac:dyDescent="0.25">
      <c r="A100" s="246"/>
      <c r="B100" s="253"/>
    </row>
    <row r="101" spans="1:11" s="247" customFormat="1" x14ac:dyDescent="0.25">
      <c r="A101" s="246"/>
      <c r="B101" s="253" t="s">
        <v>162</v>
      </c>
      <c r="C101" s="350"/>
      <c r="D101" s="350"/>
      <c r="E101" s="350"/>
      <c r="F101" s="350"/>
      <c r="G101" s="350"/>
      <c r="H101" s="350"/>
      <c r="I101" s="350"/>
      <c r="J101" s="350"/>
      <c r="K101" s="350"/>
    </row>
    <row r="102" spans="1:11" s="247" customFormat="1" x14ac:dyDescent="0.25">
      <c r="A102" s="246"/>
      <c r="B102" s="253"/>
    </row>
    <row r="103" spans="1:11" s="247" customFormat="1" x14ac:dyDescent="0.25">
      <c r="A103" s="246"/>
      <c r="B103" s="253" t="s">
        <v>163</v>
      </c>
      <c r="C103" s="351"/>
      <c r="D103" s="351"/>
      <c r="E103" s="351"/>
      <c r="F103" s="351"/>
      <c r="G103" s="351"/>
      <c r="H103" s="351"/>
      <c r="I103" s="351"/>
      <c r="J103" s="351"/>
      <c r="K103" s="351"/>
    </row>
    <row r="104" spans="1:11" s="247" customFormat="1" x14ac:dyDescent="0.25">
      <c r="A104" s="246"/>
      <c r="B104" s="253"/>
      <c r="C104" s="6"/>
      <c r="D104" s="6"/>
      <c r="E104" s="6"/>
      <c r="F104" s="6"/>
      <c r="G104" s="6"/>
    </row>
    <row r="105" spans="1:11" s="247" customFormat="1" x14ac:dyDescent="0.25">
      <c r="A105" s="246"/>
      <c r="B105" s="253" t="s">
        <v>164</v>
      </c>
      <c r="C105" s="350"/>
      <c r="D105" s="350"/>
      <c r="E105" s="350"/>
      <c r="F105" s="350"/>
      <c r="G105" s="6"/>
      <c r="H105" s="253" t="s">
        <v>165</v>
      </c>
      <c r="I105" s="350"/>
      <c r="J105" s="350"/>
      <c r="K105" s="350"/>
    </row>
    <row r="106" spans="1:11" s="247" customFormat="1" x14ac:dyDescent="0.25">
      <c r="A106" s="246"/>
      <c r="B106" s="253" t="s">
        <v>166</v>
      </c>
      <c r="C106" s="352"/>
      <c r="D106" s="352"/>
      <c r="E106" s="352"/>
      <c r="F106" s="352"/>
      <c r="G106" s="6"/>
      <c r="H106" s="253" t="s">
        <v>167</v>
      </c>
      <c r="I106" s="352"/>
      <c r="J106" s="352"/>
      <c r="K106" s="352"/>
    </row>
    <row r="107" spans="1:11" s="247" customFormat="1" x14ac:dyDescent="0.25">
      <c r="A107" s="246"/>
      <c r="B107" s="253" t="s">
        <v>168</v>
      </c>
      <c r="C107" s="353"/>
      <c r="D107" s="353"/>
      <c r="E107" s="353"/>
      <c r="F107" s="353"/>
      <c r="G107" s="6"/>
      <c r="H107" s="253" t="s">
        <v>172</v>
      </c>
      <c r="I107" s="352"/>
      <c r="J107" s="352"/>
      <c r="K107" s="352"/>
    </row>
    <row r="108" spans="1:11" s="247" customFormat="1" x14ac:dyDescent="0.25">
      <c r="A108" s="246"/>
      <c r="B108" s="253" t="s">
        <v>169</v>
      </c>
      <c r="C108" s="352"/>
      <c r="D108" s="352"/>
      <c r="E108" s="352"/>
      <c r="F108" s="352"/>
      <c r="G108" s="6"/>
      <c r="H108" s="253"/>
    </row>
    <row r="109" spans="1:11" s="247" customFormat="1" x14ac:dyDescent="0.25">
      <c r="A109" s="246"/>
      <c r="B109" s="253"/>
      <c r="C109" s="6"/>
      <c r="D109" s="6"/>
      <c r="E109" s="6"/>
      <c r="F109" s="6"/>
      <c r="G109" s="6"/>
      <c r="H109" s="253"/>
    </row>
    <row r="110" spans="1:11" s="247" customFormat="1" x14ac:dyDescent="0.25">
      <c r="A110" s="246"/>
      <c r="B110" s="253" t="s">
        <v>171</v>
      </c>
      <c r="C110" s="254"/>
      <c r="D110" s="254"/>
      <c r="E110" s="254"/>
      <c r="F110" s="254"/>
      <c r="G110" s="6"/>
      <c r="H110" s="253" t="s">
        <v>170</v>
      </c>
      <c r="I110" s="350"/>
      <c r="J110" s="350"/>
      <c r="K110" s="350"/>
    </row>
    <row r="111" spans="1:11" s="247" customFormat="1" x14ac:dyDescent="0.25">
      <c r="A111" s="246"/>
    </row>
  </sheetData>
  <sheetProtection password="C4EA" sheet="1" objects="1" scenarios="1"/>
  <mergeCells count="16">
    <mergeCell ref="B2:L2"/>
    <mergeCell ref="B1:L1"/>
    <mergeCell ref="B90:K96"/>
    <mergeCell ref="B4:L4"/>
    <mergeCell ref="C99:K99"/>
    <mergeCell ref="B6:L6"/>
    <mergeCell ref="C101:K101"/>
    <mergeCell ref="C103:K103"/>
    <mergeCell ref="C105:F105"/>
    <mergeCell ref="C106:F106"/>
    <mergeCell ref="I110:K110"/>
    <mergeCell ref="C107:F107"/>
    <mergeCell ref="C108:F108"/>
    <mergeCell ref="I105:K105"/>
    <mergeCell ref="I106:K106"/>
    <mergeCell ref="I107:K107"/>
  </mergeCells>
  <pageMargins left="0.7" right="0.7" top="0.75" bottom="0.75" header="0.3" footer="0.3"/>
  <pageSetup scale="46"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2"/>
  <sheetViews>
    <sheetView view="pageBreakPreview" zoomScaleNormal="70" zoomScaleSheetLayoutView="100" workbookViewId="0">
      <selection activeCell="B18" sqref="B18"/>
    </sheetView>
  </sheetViews>
  <sheetFormatPr defaultColWidth="9.109375" defaultRowHeight="13.8" x14ac:dyDescent="0.25"/>
  <cols>
    <col min="1" max="1" width="5.6640625" style="129" customWidth="1"/>
    <col min="2" max="2" width="60.33203125" style="1" customWidth="1"/>
    <col min="3" max="3" width="13" style="5" customWidth="1"/>
    <col min="4" max="4" width="27.88671875" style="1" bestFit="1" customWidth="1"/>
    <col min="5" max="5" width="23.5546875" style="1" customWidth="1"/>
    <col min="6" max="6" width="1.88671875" style="1" customWidth="1"/>
    <col min="7" max="16384" width="9.109375" style="1"/>
  </cols>
  <sheetData>
    <row r="1" spans="1:6" ht="59.1" customHeight="1" x14ac:dyDescent="0.2">
      <c r="A1" s="355" t="s">
        <v>130</v>
      </c>
      <c r="B1" s="355"/>
      <c r="C1" s="355"/>
      <c r="D1" s="355"/>
      <c r="E1" s="355"/>
      <c r="F1" s="83"/>
    </row>
    <row r="2" spans="1:6" ht="20.25" customHeight="1" x14ac:dyDescent="0.25">
      <c r="A2" s="354" t="s">
        <v>179</v>
      </c>
      <c r="B2" s="354"/>
      <c r="C2" s="354"/>
      <c r="D2" s="354"/>
      <c r="E2" s="354"/>
      <c r="F2" s="79"/>
    </row>
    <row r="3" spans="1:6" ht="14.25" x14ac:dyDescent="0.2">
      <c r="A3" s="313"/>
      <c r="B3" s="313"/>
      <c r="C3" s="313"/>
      <c r="D3" s="313"/>
      <c r="E3" s="313"/>
      <c r="F3" s="79"/>
    </row>
    <row r="4" spans="1:6" ht="81.75" customHeight="1" x14ac:dyDescent="0.2">
      <c r="A4" s="411" t="s">
        <v>186</v>
      </c>
      <c r="B4" s="411"/>
      <c r="C4" s="411"/>
      <c r="D4" s="411"/>
      <c r="E4" s="411"/>
    </row>
    <row r="5" spans="1:6" ht="14.25" customHeight="1" x14ac:dyDescent="0.2"/>
    <row r="6" spans="1:6" ht="14.25" x14ac:dyDescent="0.2">
      <c r="B6" s="3" t="s">
        <v>133</v>
      </c>
    </row>
    <row r="8" spans="1:6" ht="15" thickBot="1" x14ac:dyDescent="0.25">
      <c r="B8" s="2" t="s">
        <v>131</v>
      </c>
    </row>
    <row r="9" spans="1:6" ht="15" customHeight="1" thickBot="1" x14ac:dyDescent="0.25">
      <c r="B9" s="146" t="s">
        <v>25</v>
      </c>
      <c r="C9" s="148" t="s">
        <v>26</v>
      </c>
      <c r="D9" s="148" t="s">
        <v>31</v>
      </c>
      <c r="E9" s="125" t="s">
        <v>32</v>
      </c>
      <c r="F9" s="11"/>
    </row>
    <row r="10" spans="1:6" ht="15" customHeight="1" x14ac:dyDescent="0.25">
      <c r="A10" s="129">
        <v>1</v>
      </c>
      <c r="B10" s="448" t="s">
        <v>139</v>
      </c>
      <c r="C10" s="449"/>
      <c r="D10" s="450"/>
      <c r="E10" s="322">
        <f>'PARCS Equipment-Pricing'!L49</f>
        <v>0</v>
      </c>
      <c r="F10" s="11"/>
    </row>
    <row r="11" spans="1:6" ht="15" customHeight="1" x14ac:dyDescent="0.25">
      <c r="A11" s="315">
        <f>A10+1</f>
        <v>2</v>
      </c>
      <c r="B11" s="451" t="s">
        <v>181</v>
      </c>
      <c r="C11" s="452"/>
      <c r="D11" s="453"/>
      <c r="E11" s="323">
        <f>0.095*E10</f>
        <v>0</v>
      </c>
      <c r="F11" s="11"/>
    </row>
    <row r="12" spans="1:6" ht="15" customHeight="1" thickBot="1" x14ac:dyDescent="0.3">
      <c r="A12" s="344">
        <f>A11+1</f>
        <v>3</v>
      </c>
      <c r="B12" s="429" t="s">
        <v>182</v>
      </c>
      <c r="C12" s="430"/>
      <c r="D12" s="454"/>
      <c r="E12" s="324">
        <f>SUM(E10:E11)</f>
        <v>0</v>
      </c>
      <c r="F12" s="11"/>
    </row>
    <row r="13" spans="1:6" x14ac:dyDescent="0.25">
      <c r="A13" s="344">
        <f>A12+1</f>
        <v>4</v>
      </c>
      <c r="B13" s="26" t="s">
        <v>50</v>
      </c>
      <c r="C13" s="38">
        <v>1</v>
      </c>
      <c r="D13" s="175">
        <v>0</v>
      </c>
      <c r="E13" s="325">
        <f>C13*D13</f>
        <v>0</v>
      </c>
      <c r="F13" s="128"/>
    </row>
    <row r="14" spans="1:6" x14ac:dyDescent="0.25">
      <c r="A14" s="227">
        <f t="shared" ref="A14:A15" si="0">A13+1</f>
        <v>5</v>
      </c>
      <c r="B14" s="26" t="s">
        <v>154</v>
      </c>
      <c r="C14" s="38">
        <v>1</v>
      </c>
      <c r="D14" s="81">
        <v>0</v>
      </c>
      <c r="E14" s="325">
        <f>C14*D14</f>
        <v>0</v>
      </c>
      <c r="F14" s="226"/>
    </row>
    <row r="15" spans="1:6" x14ac:dyDescent="0.25">
      <c r="A15" s="155">
        <f t="shared" si="0"/>
        <v>6</v>
      </c>
      <c r="B15" s="25" t="s">
        <v>51</v>
      </c>
      <c r="C15" s="38">
        <v>1</v>
      </c>
      <c r="D15" s="81">
        <v>0</v>
      </c>
      <c r="E15" s="325">
        <f>C15*D15</f>
        <v>0</v>
      </c>
      <c r="F15" s="128"/>
    </row>
    <row r="16" spans="1:6" ht="15.75" customHeight="1" thickBot="1" x14ac:dyDescent="0.3">
      <c r="A16" s="155">
        <f>A15+1</f>
        <v>7</v>
      </c>
      <c r="B16" s="365" t="s">
        <v>52</v>
      </c>
      <c r="C16" s="366"/>
      <c r="D16" s="367"/>
      <c r="E16" s="326">
        <f>SUM(E13:E15)</f>
        <v>0</v>
      </c>
      <c r="F16" s="128"/>
    </row>
    <row r="17" spans="1:6" x14ac:dyDescent="0.25">
      <c r="A17" s="129">
        <f t="shared" ref="A17:A23" si="1">A16+1</f>
        <v>8</v>
      </c>
      <c r="B17" s="232" t="s">
        <v>12</v>
      </c>
      <c r="C17" s="59">
        <v>2</v>
      </c>
      <c r="D17" s="329">
        <v>0</v>
      </c>
      <c r="E17" s="325">
        <f t="shared" ref="E17:E21" si="2">C17*D17</f>
        <v>0</v>
      </c>
      <c r="F17" s="128"/>
    </row>
    <row r="18" spans="1:6" x14ac:dyDescent="0.25">
      <c r="A18" s="129">
        <f t="shared" si="1"/>
        <v>9</v>
      </c>
      <c r="B18" s="316" t="s">
        <v>15</v>
      </c>
      <c r="C18" s="54">
        <v>1000</v>
      </c>
      <c r="D18" s="81">
        <v>0</v>
      </c>
      <c r="E18" s="325">
        <f t="shared" si="2"/>
        <v>0</v>
      </c>
      <c r="F18" s="128"/>
    </row>
    <row r="19" spans="1:6" x14ac:dyDescent="0.25">
      <c r="A19" s="129">
        <f t="shared" si="1"/>
        <v>10</v>
      </c>
      <c r="B19" s="316" t="s">
        <v>13</v>
      </c>
      <c r="C19" s="54">
        <v>1</v>
      </c>
      <c r="D19" s="81">
        <v>0</v>
      </c>
      <c r="E19" s="325">
        <f t="shared" si="2"/>
        <v>0</v>
      </c>
      <c r="F19" s="128"/>
    </row>
    <row r="20" spans="1:6" x14ac:dyDescent="0.25">
      <c r="A20" s="129">
        <f t="shared" si="1"/>
        <v>11</v>
      </c>
      <c r="B20" s="316" t="s">
        <v>16</v>
      </c>
      <c r="C20" s="54">
        <v>1</v>
      </c>
      <c r="D20" s="81">
        <v>0</v>
      </c>
      <c r="E20" s="325">
        <f t="shared" si="2"/>
        <v>0</v>
      </c>
      <c r="F20" s="128"/>
    </row>
    <row r="21" spans="1:6" x14ac:dyDescent="0.25">
      <c r="A21" s="129">
        <f t="shared" si="1"/>
        <v>12</v>
      </c>
      <c r="B21" s="316" t="s">
        <v>14</v>
      </c>
      <c r="C21" s="54">
        <v>3</v>
      </c>
      <c r="D21" s="81">
        <v>0</v>
      </c>
      <c r="E21" s="325">
        <f t="shared" si="2"/>
        <v>0</v>
      </c>
      <c r="F21" s="128"/>
    </row>
    <row r="22" spans="1:6" ht="15.75" customHeight="1" thickBot="1" x14ac:dyDescent="0.3">
      <c r="A22" s="129">
        <f>A21+1</f>
        <v>13</v>
      </c>
      <c r="B22" s="429" t="s">
        <v>53</v>
      </c>
      <c r="C22" s="430"/>
      <c r="D22" s="431"/>
      <c r="E22" s="327">
        <f>SUM(E17:E21)</f>
        <v>0</v>
      </c>
      <c r="F22" s="128"/>
    </row>
    <row r="23" spans="1:6" ht="15.75" customHeight="1" thickBot="1" x14ac:dyDescent="0.3">
      <c r="A23" s="137">
        <f t="shared" si="1"/>
        <v>14</v>
      </c>
      <c r="B23" s="432" t="s">
        <v>28</v>
      </c>
      <c r="C23" s="433"/>
      <c r="D23" s="433"/>
      <c r="E23" s="328">
        <f>E12+E16+E22</f>
        <v>0</v>
      </c>
      <c r="F23" s="87"/>
    </row>
    <row r="24" spans="1:6" x14ac:dyDescent="0.25">
      <c r="B24" s="87"/>
      <c r="C24" s="67"/>
      <c r="D24" s="68"/>
      <c r="E24" s="66"/>
      <c r="F24" s="87"/>
    </row>
    <row r="25" spans="1:6" x14ac:dyDescent="0.25">
      <c r="B25" s="72" t="s">
        <v>86</v>
      </c>
      <c r="C25" s="69"/>
      <c r="D25" s="70"/>
      <c r="E25" s="71"/>
      <c r="F25" s="87"/>
    </row>
    <row r="26" spans="1:6" x14ac:dyDescent="0.25">
      <c r="B26" s="455"/>
      <c r="C26" s="456"/>
      <c r="D26" s="456"/>
      <c r="E26" s="457"/>
      <c r="F26" s="87"/>
    </row>
    <row r="27" spans="1:6" x14ac:dyDescent="0.25">
      <c r="B27" s="455"/>
      <c r="C27" s="456"/>
      <c r="D27" s="456"/>
      <c r="E27" s="457"/>
      <c r="F27" s="87"/>
    </row>
    <row r="28" spans="1:6" x14ac:dyDescent="0.25">
      <c r="B28" s="458"/>
      <c r="C28" s="459"/>
      <c r="D28" s="459"/>
      <c r="E28" s="460"/>
      <c r="F28" s="87"/>
    </row>
    <row r="29" spans="1:6" x14ac:dyDescent="0.25">
      <c r="B29" s="87"/>
      <c r="C29" s="11"/>
      <c r="D29" s="87"/>
      <c r="E29" s="87"/>
      <c r="F29" s="87"/>
    </row>
    <row r="30" spans="1:6" ht="14.4" thickBot="1" x14ac:dyDescent="0.3">
      <c r="B30" s="2" t="s">
        <v>140</v>
      </c>
    </row>
    <row r="31" spans="1:6" s="24" customFormat="1" ht="15" customHeight="1" thickBot="1" x14ac:dyDescent="0.35">
      <c r="A31" s="129"/>
      <c r="B31" s="442" t="s">
        <v>25</v>
      </c>
      <c r="C31" s="443"/>
      <c r="D31" s="444"/>
      <c r="E31" s="125" t="s">
        <v>27</v>
      </c>
      <c r="F31" s="87"/>
    </row>
    <row r="32" spans="1:6" x14ac:dyDescent="0.25">
      <c r="A32" s="45">
        <v>1</v>
      </c>
      <c r="B32" s="445" t="s">
        <v>47</v>
      </c>
      <c r="C32" s="446"/>
      <c r="D32" s="447"/>
      <c r="E32" s="81">
        <v>0</v>
      </c>
      <c r="F32" s="128"/>
    </row>
    <row r="33" spans="1:6" x14ac:dyDescent="0.25">
      <c r="A33" s="45">
        <f>A32+1</f>
        <v>2</v>
      </c>
      <c r="B33" s="390" t="s">
        <v>56</v>
      </c>
      <c r="C33" s="391"/>
      <c r="D33" s="392"/>
      <c r="E33" s="81">
        <v>0</v>
      </c>
      <c r="F33" s="128"/>
    </row>
    <row r="34" spans="1:6" x14ac:dyDescent="0.25">
      <c r="A34" s="45">
        <f t="shared" ref="A34:A42" si="3">A33+1</f>
        <v>3</v>
      </c>
      <c r="B34" s="390" t="s">
        <v>22</v>
      </c>
      <c r="C34" s="391"/>
      <c r="D34" s="392"/>
      <c r="E34" s="81">
        <v>0</v>
      </c>
      <c r="F34" s="128"/>
    </row>
    <row r="35" spans="1:6" x14ac:dyDescent="0.25">
      <c r="A35" s="45">
        <f t="shared" si="3"/>
        <v>4</v>
      </c>
      <c r="B35" s="390" t="s">
        <v>54</v>
      </c>
      <c r="C35" s="391"/>
      <c r="D35" s="392"/>
      <c r="E35" s="81">
        <v>0</v>
      </c>
      <c r="F35" s="128"/>
    </row>
    <row r="36" spans="1:6" ht="14.25" customHeight="1" x14ac:dyDescent="0.25">
      <c r="A36" s="45">
        <f t="shared" si="3"/>
        <v>5</v>
      </c>
      <c r="B36" s="390" t="s">
        <v>45</v>
      </c>
      <c r="C36" s="391"/>
      <c r="D36" s="392"/>
      <c r="E36" s="81">
        <v>0</v>
      </c>
      <c r="F36" s="128"/>
    </row>
    <row r="37" spans="1:6" x14ac:dyDescent="0.25">
      <c r="A37" s="45">
        <f t="shared" si="3"/>
        <v>6</v>
      </c>
      <c r="B37" s="390" t="s">
        <v>46</v>
      </c>
      <c r="C37" s="391"/>
      <c r="D37" s="392"/>
      <c r="E37" s="81">
        <v>0</v>
      </c>
      <c r="F37" s="128"/>
    </row>
    <row r="38" spans="1:6" x14ac:dyDescent="0.25">
      <c r="A38" s="45">
        <f t="shared" si="3"/>
        <v>7</v>
      </c>
      <c r="B38" s="390" t="s">
        <v>55</v>
      </c>
      <c r="C38" s="391"/>
      <c r="D38" s="392"/>
      <c r="E38" s="81">
        <v>0</v>
      </c>
      <c r="F38" s="128"/>
    </row>
    <row r="39" spans="1:6" ht="15" customHeight="1" x14ac:dyDescent="0.25">
      <c r="A39" s="45">
        <f t="shared" si="3"/>
        <v>8</v>
      </c>
      <c r="B39" s="390" t="s">
        <v>176</v>
      </c>
      <c r="C39" s="391"/>
      <c r="D39" s="392"/>
      <c r="E39" s="81">
        <v>0</v>
      </c>
      <c r="F39" s="128"/>
    </row>
    <row r="40" spans="1:6" ht="15" customHeight="1" x14ac:dyDescent="0.25">
      <c r="A40" s="45">
        <f t="shared" si="3"/>
        <v>9</v>
      </c>
      <c r="B40" s="427" t="s">
        <v>101</v>
      </c>
      <c r="C40" s="428"/>
      <c r="D40" s="428"/>
      <c r="E40" s="145">
        <f>SUM(E32:E39)</f>
        <v>0</v>
      </c>
      <c r="F40" s="128"/>
    </row>
    <row r="41" spans="1:6" ht="15" customHeight="1" thickBot="1" x14ac:dyDescent="0.3">
      <c r="A41" s="45">
        <f t="shared" si="3"/>
        <v>10</v>
      </c>
      <c r="B41" s="425" t="s">
        <v>65</v>
      </c>
      <c r="C41" s="426"/>
      <c r="D41" s="426"/>
      <c r="E41" s="144">
        <f>E40*0.1</f>
        <v>0</v>
      </c>
      <c r="F41" s="128"/>
    </row>
    <row r="42" spans="1:6" ht="15.75" customHeight="1" thickBot="1" x14ac:dyDescent="0.3">
      <c r="A42" s="45">
        <f t="shared" si="3"/>
        <v>11</v>
      </c>
      <c r="B42" s="376" t="s">
        <v>64</v>
      </c>
      <c r="C42" s="377"/>
      <c r="D42" s="393"/>
      <c r="E42" s="102">
        <f>E40+E41</f>
        <v>0</v>
      </c>
      <c r="F42" s="87"/>
    </row>
    <row r="43" spans="1:6" ht="15.75" customHeight="1" x14ac:dyDescent="0.25">
      <c r="A43" s="45"/>
      <c r="B43" s="13"/>
      <c r="C43" s="13"/>
      <c r="D43" s="13"/>
      <c r="E43" s="73"/>
      <c r="F43" s="87"/>
    </row>
    <row r="44" spans="1:6" ht="15.75" customHeight="1" x14ac:dyDescent="0.25">
      <c r="A44" s="45"/>
      <c r="B44" s="72" t="s">
        <v>87</v>
      </c>
      <c r="C44" s="69"/>
      <c r="D44" s="70"/>
      <c r="E44" s="71"/>
      <c r="F44" s="87"/>
    </row>
    <row r="45" spans="1:6" ht="15.75" customHeight="1" x14ac:dyDescent="0.25">
      <c r="A45" s="45"/>
      <c r="B45" s="384"/>
      <c r="C45" s="385"/>
      <c r="D45" s="385"/>
      <c r="E45" s="386"/>
      <c r="F45" s="87"/>
    </row>
    <row r="46" spans="1:6" ht="15.75" customHeight="1" x14ac:dyDescent="0.25">
      <c r="A46" s="45"/>
      <c r="B46" s="384"/>
      <c r="C46" s="385"/>
      <c r="D46" s="385"/>
      <c r="E46" s="386"/>
      <c r="F46" s="87"/>
    </row>
    <row r="47" spans="1:6" ht="15.75" customHeight="1" x14ac:dyDescent="0.25">
      <c r="A47" s="45"/>
      <c r="B47" s="387"/>
      <c r="C47" s="388"/>
      <c r="D47" s="388"/>
      <c r="E47" s="389"/>
      <c r="F47" s="87"/>
    </row>
    <row r="48" spans="1:6" x14ac:dyDescent="0.25">
      <c r="A48" s="45"/>
      <c r="C48" s="1"/>
      <c r="E48" s="5"/>
      <c r="F48" s="7"/>
    </row>
    <row r="49" spans="1:6" ht="14.4" thickBot="1" x14ac:dyDescent="0.3">
      <c r="A49" s="45"/>
      <c r="B49" s="2" t="s">
        <v>141</v>
      </c>
      <c r="C49" s="1"/>
      <c r="E49" s="5"/>
    </row>
    <row r="50" spans="1:6" ht="15" customHeight="1" thickBot="1" x14ac:dyDescent="0.3">
      <c r="A50" s="45"/>
      <c r="B50" s="394" t="s">
        <v>25</v>
      </c>
      <c r="C50" s="395"/>
      <c r="D50" s="396"/>
      <c r="E50" s="9" t="s">
        <v>27</v>
      </c>
      <c r="F50" s="87"/>
    </row>
    <row r="51" spans="1:6" x14ac:dyDescent="0.25">
      <c r="A51" s="45">
        <v>1</v>
      </c>
      <c r="B51" s="397" t="s">
        <v>58</v>
      </c>
      <c r="C51" s="398"/>
      <c r="D51" s="399"/>
      <c r="E51" s="176">
        <v>0</v>
      </c>
      <c r="F51" s="128"/>
    </row>
    <row r="52" spans="1:6" x14ac:dyDescent="0.25">
      <c r="A52" s="45">
        <f>A51+1</f>
        <v>2</v>
      </c>
      <c r="B52" s="373" t="s">
        <v>57</v>
      </c>
      <c r="C52" s="374"/>
      <c r="D52" s="375"/>
      <c r="E52" s="177">
        <v>0</v>
      </c>
      <c r="F52" s="128"/>
    </row>
    <row r="53" spans="1:6" x14ac:dyDescent="0.25">
      <c r="A53" s="45">
        <f t="shared" ref="A53:A57" si="4">A52+1</f>
        <v>3</v>
      </c>
      <c r="B53" s="373" t="s">
        <v>59</v>
      </c>
      <c r="C53" s="374"/>
      <c r="D53" s="375"/>
      <c r="E53" s="177">
        <v>0</v>
      </c>
      <c r="F53" s="128"/>
    </row>
    <row r="54" spans="1:6" ht="15" customHeight="1" x14ac:dyDescent="0.25">
      <c r="A54" s="45">
        <f t="shared" si="4"/>
        <v>4</v>
      </c>
      <c r="B54" s="437" t="s">
        <v>177</v>
      </c>
      <c r="C54" s="438"/>
      <c r="D54" s="438"/>
      <c r="E54" s="177">
        <v>0</v>
      </c>
      <c r="F54" s="128"/>
    </row>
    <row r="55" spans="1:6" ht="15" customHeight="1" x14ac:dyDescent="0.25">
      <c r="A55" s="45">
        <f t="shared" si="4"/>
        <v>5</v>
      </c>
      <c r="B55" s="439" t="s">
        <v>101</v>
      </c>
      <c r="C55" s="440"/>
      <c r="D55" s="440"/>
      <c r="E55" s="101">
        <f>SUM(E51:E54)</f>
        <v>0</v>
      </c>
      <c r="F55" s="128"/>
    </row>
    <row r="56" spans="1:6" ht="15" customHeight="1" thickBot="1" x14ac:dyDescent="0.3">
      <c r="A56" s="45">
        <f t="shared" si="4"/>
        <v>6</v>
      </c>
      <c r="B56" s="400" t="s">
        <v>65</v>
      </c>
      <c r="C56" s="401"/>
      <c r="D56" s="401"/>
      <c r="E56" s="103">
        <f>E55*0.1</f>
        <v>0</v>
      </c>
      <c r="F56" s="128"/>
    </row>
    <row r="57" spans="1:6" ht="15.75" customHeight="1" thickBot="1" x14ac:dyDescent="0.3">
      <c r="A57" s="45">
        <f t="shared" si="4"/>
        <v>7</v>
      </c>
      <c r="B57" s="376" t="s">
        <v>64</v>
      </c>
      <c r="C57" s="377"/>
      <c r="D57" s="393"/>
      <c r="E57" s="104">
        <f>E55+E56</f>
        <v>0</v>
      </c>
      <c r="F57" s="128"/>
    </row>
    <row r="58" spans="1:6" ht="15.75" customHeight="1" x14ac:dyDescent="0.25">
      <c r="B58" s="13"/>
      <c r="C58" s="13"/>
      <c r="D58" s="13"/>
      <c r="E58" s="74"/>
      <c r="F58" s="128"/>
    </row>
    <row r="59" spans="1:6" ht="15.75" customHeight="1" x14ac:dyDescent="0.25">
      <c r="B59" s="72" t="s">
        <v>88</v>
      </c>
      <c r="C59" s="69"/>
      <c r="D59" s="70"/>
      <c r="E59" s="71"/>
      <c r="F59" s="128"/>
    </row>
    <row r="60" spans="1:6" ht="15.75" customHeight="1" x14ac:dyDescent="0.25">
      <c r="B60" s="384"/>
      <c r="C60" s="385"/>
      <c r="D60" s="385"/>
      <c r="E60" s="386"/>
      <c r="F60" s="128"/>
    </row>
    <row r="61" spans="1:6" ht="15.75" customHeight="1" x14ac:dyDescent="0.25">
      <c r="B61" s="384"/>
      <c r="C61" s="385"/>
      <c r="D61" s="385"/>
      <c r="E61" s="386"/>
      <c r="F61" s="128"/>
    </row>
    <row r="62" spans="1:6" ht="15.75" customHeight="1" x14ac:dyDescent="0.25">
      <c r="B62" s="387"/>
      <c r="C62" s="388"/>
      <c r="D62" s="388"/>
      <c r="E62" s="389"/>
      <c r="F62" s="128"/>
    </row>
    <row r="63" spans="1:6" ht="15.75" customHeight="1" x14ac:dyDescent="0.25">
      <c r="B63" s="13"/>
      <c r="C63" s="13"/>
      <c r="D63" s="13"/>
      <c r="E63" s="74"/>
      <c r="F63" s="128"/>
    </row>
    <row r="64" spans="1:6" x14ac:dyDescent="0.25">
      <c r="A64" s="364" t="s">
        <v>174</v>
      </c>
      <c r="B64" s="364"/>
      <c r="C64" s="364"/>
      <c r="D64" s="364"/>
      <c r="E64" s="364"/>
      <c r="F64" s="7"/>
    </row>
    <row r="65" spans="1:6" ht="14.4" thickBot="1" x14ac:dyDescent="0.3">
      <c r="B65" s="2" t="s">
        <v>142</v>
      </c>
    </row>
    <row r="66" spans="1:6" ht="14.4" thickBot="1" x14ac:dyDescent="0.3">
      <c r="B66" s="378" t="s">
        <v>25</v>
      </c>
      <c r="C66" s="379"/>
      <c r="D66" s="434"/>
      <c r="E66" s="9" t="s">
        <v>27</v>
      </c>
      <c r="F66" s="87"/>
    </row>
    <row r="67" spans="1:6" ht="14.4" thickBot="1" x14ac:dyDescent="0.3">
      <c r="A67" s="129">
        <v>1</v>
      </c>
      <c r="B67" s="435" t="s">
        <v>178</v>
      </c>
      <c r="C67" s="436"/>
      <c r="D67" s="436"/>
      <c r="E67" s="175">
        <v>0</v>
      </c>
      <c r="F67" s="12"/>
    </row>
    <row r="68" spans="1:6" ht="14.4" thickBot="1" x14ac:dyDescent="0.3">
      <c r="A68" s="129">
        <v>2</v>
      </c>
      <c r="B68" s="461" t="s">
        <v>28</v>
      </c>
      <c r="C68" s="462"/>
      <c r="D68" s="463"/>
      <c r="E68" s="57">
        <f>E67</f>
        <v>0</v>
      </c>
      <c r="F68" s="128"/>
    </row>
    <row r="69" spans="1:6" x14ac:dyDescent="0.25">
      <c r="B69" s="13"/>
      <c r="C69" s="13"/>
      <c r="D69" s="13"/>
      <c r="E69" s="15"/>
      <c r="F69" s="128"/>
    </row>
    <row r="70" spans="1:6" x14ac:dyDescent="0.25">
      <c r="B70" s="72" t="s">
        <v>143</v>
      </c>
      <c r="C70" s="69"/>
      <c r="D70" s="70"/>
      <c r="E70" s="71"/>
      <c r="F70" s="128"/>
    </row>
    <row r="71" spans="1:6" x14ac:dyDescent="0.25">
      <c r="B71" s="404"/>
      <c r="C71" s="405"/>
      <c r="D71" s="405"/>
      <c r="E71" s="406"/>
      <c r="F71" s="128"/>
    </row>
    <row r="72" spans="1:6" x14ac:dyDescent="0.25">
      <c r="B72" s="404"/>
      <c r="C72" s="405"/>
      <c r="D72" s="405"/>
      <c r="E72" s="406"/>
      <c r="F72" s="128"/>
    </row>
    <row r="73" spans="1:6" x14ac:dyDescent="0.25">
      <c r="B73" s="407"/>
      <c r="C73" s="408"/>
      <c r="D73" s="408"/>
      <c r="E73" s="409"/>
      <c r="F73" s="128"/>
    </row>
    <row r="74" spans="1:6" x14ac:dyDescent="0.25">
      <c r="B74" s="87"/>
      <c r="C74" s="87"/>
      <c r="D74" s="87"/>
      <c r="E74" s="87"/>
      <c r="F74" s="128"/>
    </row>
    <row r="75" spans="1:6" ht="14.4" thickBot="1" x14ac:dyDescent="0.3">
      <c r="B75" s="2" t="s">
        <v>144</v>
      </c>
      <c r="F75" s="7"/>
    </row>
    <row r="76" spans="1:6" ht="14.4" thickBot="1" x14ac:dyDescent="0.3">
      <c r="B76" s="235" t="s">
        <v>102</v>
      </c>
      <c r="C76" s="402"/>
      <c r="D76" s="403"/>
      <c r="E76" s="236">
        <f>E23+E42+E57+E68</f>
        <v>0</v>
      </c>
      <c r="F76" s="7"/>
    </row>
    <row r="77" spans="1:6" ht="15.75" customHeight="1" x14ac:dyDescent="0.25">
      <c r="B77" s="8"/>
      <c r="C77" s="4"/>
      <c r="D77" s="4"/>
      <c r="E77" s="98"/>
      <c r="F77" s="7"/>
    </row>
    <row r="78" spans="1:6" x14ac:dyDescent="0.25">
      <c r="B78" s="2" t="s">
        <v>145</v>
      </c>
      <c r="F78" s="128"/>
    </row>
    <row r="79" spans="1:6" ht="89.25" customHeight="1" x14ac:dyDescent="0.25">
      <c r="A79" s="1"/>
      <c r="B79" s="410" t="s">
        <v>83</v>
      </c>
      <c r="C79" s="410"/>
      <c r="D79" s="410"/>
      <c r="E79" s="410"/>
      <c r="F79" s="128"/>
    </row>
    <row r="80" spans="1:6" ht="14.4" thickBot="1" x14ac:dyDescent="0.3">
      <c r="A80" s="17"/>
      <c r="B80" s="17"/>
      <c r="C80" s="17"/>
      <c r="D80" s="17"/>
      <c r="E80" s="17"/>
      <c r="F80" s="128"/>
    </row>
    <row r="81" spans="1:6" ht="14.4" thickBot="1" x14ac:dyDescent="0.3">
      <c r="B81" s="378" t="s">
        <v>25</v>
      </c>
      <c r="C81" s="379"/>
      <c r="D81" s="380"/>
      <c r="E81" s="179" t="s">
        <v>61</v>
      </c>
      <c r="F81" s="128"/>
    </row>
    <row r="82" spans="1:6" x14ac:dyDescent="0.25">
      <c r="A82" s="45">
        <v>1</v>
      </c>
      <c r="B82" s="381" t="s">
        <v>29</v>
      </c>
      <c r="C82" s="382"/>
      <c r="D82" s="383"/>
      <c r="E82" s="178" t="s">
        <v>63</v>
      </c>
      <c r="F82" s="128"/>
    </row>
    <row r="83" spans="1:6" x14ac:dyDescent="0.25">
      <c r="A83" s="45">
        <f>A82+1</f>
        <v>2</v>
      </c>
      <c r="B83" s="373" t="s">
        <v>91</v>
      </c>
      <c r="C83" s="374"/>
      <c r="D83" s="375"/>
      <c r="E83" s="81">
        <v>0</v>
      </c>
      <c r="F83" s="128"/>
    </row>
    <row r="84" spans="1:6" x14ac:dyDescent="0.25">
      <c r="A84" s="45">
        <f t="shared" ref="A84:A91" si="5">A83+1</f>
        <v>3</v>
      </c>
      <c r="B84" s="373" t="s">
        <v>92</v>
      </c>
      <c r="C84" s="374"/>
      <c r="D84" s="375"/>
      <c r="E84" s="81">
        <v>0</v>
      </c>
      <c r="F84" s="128"/>
    </row>
    <row r="85" spans="1:6" x14ac:dyDescent="0.25">
      <c r="A85" s="45">
        <f t="shared" si="5"/>
        <v>4</v>
      </c>
      <c r="B85" s="373" t="s">
        <v>93</v>
      </c>
      <c r="C85" s="374"/>
      <c r="D85" s="375"/>
      <c r="E85" s="81">
        <v>0</v>
      </c>
      <c r="F85" s="128"/>
    </row>
    <row r="86" spans="1:6" x14ac:dyDescent="0.25">
      <c r="A86" s="45">
        <f t="shared" si="5"/>
        <v>5</v>
      </c>
      <c r="B86" s="373" t="s">
        <v>94</v>
      </c>
      <c r="C86" s="374"/>
      <c r="D86" s="375"/>
      <c r="E86" s="81">
        <v>0</v>
      </c>
      <c r="F86" s="128"/>
    </row>
    <row r="87" spans="1:6" x14ac:dyDescent="0.25">
      <c r="A87" s="45">
        <f t="shared" si="5"/>
        <v>6</v>
      </c>
      <c r="B87" s="373" t="s">
        <v>95</v>
      </c>
      <c r="C87" s="374"/>
      <c r="D87" s="375"/>
      <c r="E87" s="81">
        <v>0</v>
      </c>
      <c r="F87" s="128"/>
    </row>
    <row r="88" spans="1:6" x14ac:dyDescent="0.25">
      <c r="A88" s="45">
        <f t="shared" si="5"/>
        <v>7</v>
      </c>
      <c r="B88" s="373" t="s">
        <v>96</v>
      </c>
      <c r="C88" s="374"/>
      <c r="D88" s="375"/>
      <c r="E88" s="81">
        <v>0</v>
      </c>
      <c r="F88" s="128"/>
    </row>
    <row r="89" spans="1:6" x14ac:dyDescent="0.25">
      <c r="A89" s="45">
        <f t="shared" si="5"/>
        <v>8</v>
      </c>
      <c r="B89" s="373" t="s">
        <v>97</v>
      </c>
      <c r="C89" s="374"/>
      <c r="D89" s="375"/>
      <c r="E89" s="81">
        <v>0</v>
      </c>
      <c r="F89" s="128"/>
    </row>
    <row r="90" spans="1:6" x14ac:dyDescent="0.25">
      <c r="A90" s="45">
        <f t="shared" si="5"/>
        <v>9</v>
      </c>
      <c r="B90" s="373" t="s">
        <v>98</v>
      </c>
      <c r="C90" s="374"/>
      <c r="D90" s="375"/>
      <c r="E90" s="81">
        <v>0</v>
      </c>
      <c r="F90" s="128"/>
    </row>
    <row r="91" spans="1:6" ht="14.4" thickBot="1" x14ac:dyDescent="0.3">
      <c r="A91" s="45">
        <f t="shared" si="5"/>
        <v>10</v>
      </c>
      <c r="B91" s="373" t="s">
        <v>99</v>
      </c>
      <c r="C91" s="374"/>
      <c r="D91" s="375"/>
      <c r="E91" s="81">
        <v>0</v>
      </c>
      <c r="F91" s="128"/>
    </row>
    <row r="92" spans="1:6" ht="14.4" thickBot="1" x14ac:dyDescent="0.3">
      <c r="A92" s="45"/>
      <c r="B92" s="376" t="s">
        <v>104</v>
      </c>
      <c r="C92" s="377"/>
      <c r="D92" s="377"/>
      <c r="E92" s="58">
        <f>SUM(E83:E91)</f>
        <v>0</v>
      </c>
      <c r="F92" s="128"/>
    </row>
    <row r="93" spans="1:6" x14ac:dyDescent="0.25">
      <c r="A93" s="345"/>
      <c r="B93" s="127"/>
      <c r="C93" s="127"/>
      <c r="D93" s="127"/>
      <c r="E93" s="127"/>
      <c r="F93" s="128"/>
    </row>
    <row r="94" spans="1:6" x14ac:dyDescent="0.25">
      <c r="A94" s="45"/>
      <c r="B94" s="8" t="s">
        <v>146</v>
      </c>
      <c r="C94" s="4"/>
      <c r="D94" s="7"/>
      <c r="E94" s="7"/>
      <c r="F94" s="128"/>
    </row>
    <row r="95" spans="1:6" ht="30" customHeight="1" x14ac:dyDescent="0.25">
      <c r="A95" s="45"/>
      <c r="B95" s="415" t="s">
        <v>134</v>
      </c>
      <c r="C95" s="415"/>
      <c r="D95" s="415"/>
      <c r="E95" s="415"/>
      <c r="F95" s="128"/>
    </row>
    <row r="96" spans="1:6" ht="14.4" thickBot="1" x14ac:dyDescent="0.3">
      <c r="A96" s="45"/>
      <c r="B96" s="21"/>
      <c r="C96" s="22"/>
      <c r="D96" s="23"/>
      <c r="E96" s="23"/>
      <c r="F96" s="128"/>
    </row>
    <row r="97" spans="1:6" ht="14.4" thickBot="1" x14ac:dyDescent="0.3">
      <c r="A97" s="348"/>
      <c r="B97" s="181" t="s">
        <v>25</v>
      </c>
      <c r="C97" s="182"/>
      <c r="D97" s="182"/>
      <c r="E97" s="179"/>
      <c r="F97" s="128"/>
    </row>
    <row r="98" spans="1:6" x14ac:dyDescent="0.25">
      <c r="A98" s="348">
        <v>1</v>
      </c>
      <c r="B98" s="82" t="s">
        <v>114</v>
      </c>
      <c r="C98" s="11"/>
      <c r="D98" s="180" t="s">
        <v>100</v>
      </c>
      <c r="E98" s="312">
        <f>E76</f>
        <v>0</v>
      </c>
      <c r="F98" s="128"/>
    </row>
    <row r="99" spans="1:6" x14ac:dyDescent="0.25">
      <c r="A99" s="348">
        <f t="shared" ref="A99:A104" si="6">A98+1</f>
        <v>2</v>
      </c>
      <c r="B99" s="82"/>
      <c r="C99" s="11"/>
      <c r="D99" s="96" t="s">
        <v>105</v>
      </c>
      <c r="E99" s="81">
        <v>0</v>
      </c>
      <c r="F99" s="128"/>
    </row>
    <row r="100" spans="1:6" x14ac:dyDescent="0.25">
      <c r="A100" s="348">
        <f t="shared" si="6"/>
        <v>3</v>
      </c>
      <c r="B100" s="16"/>
      <c r="C100" s="7"/>
      <c r="D100" s="97" t="s">
        <v>85</v>
      </c>
      <c r="E100" s="88">
        <f>E98-E99</f>
        <v>0</v>
      </c>
      <c r="F100" s="128"/>
    </row>
    <row r="101" spans="1:6" x14ac:dyDescent="0.25">
      <c r="A101" s="348">
        <f t="shared" si="6"/>
        <v>4</v>
      </c>
      <c r="B101" s="27"/>
      <c r="C101" s="7"/>
      <c r="D101" s="97" t="s">
        <v>60</v>
      </c>
      <c r="E101" s="78">
        <v>0</v>
      </c>
      <c r="F101" s="128"/>
    </row>
    <row r="102" spans="1:6" ht="14.4" thickBot="1" x14ac:dyDescent="0.3">
      <c r="A102" s="348">
        <f t="shared" si="6"/>
        <v>5</v>
      </c>
      <c r="B102" s="18"/>
      <c r="C102" s="7"/>
      <c r="D102" s="184" t="s">
        <v>62</v>
      </c>
      <c r="E102" s="185">
        <v>0</v>
      </c>
      <c r="F102" s="128"/>
    </row>
    <row r="103" spans="1:6" ht="14.4" thickBot="1" x14ac:dyDescent="0.3">
      <c r="A103" s="348">
        <f t="shared" si="6"/>
        <v>6</v>
      </c>
      <c r="B103" s="19" t="s">
        <v>48</v>
      </c>
      <c r="C103" s="20"/>
      <c r="D103" s="186"/>
      <c r="E103" s="237" t="e">
        <f>PMT(E102/12,E101,E100,0,0)</f>
        <v>#NUM!</v>
      </c>
      <c r="F103" s="128"/>
    </row>
    <row r="104" spans="1:6" ht="14.4" thickBot="1" x14ac:dyDescent="0.3">
      <c r="A104" s="348">
        <f t="shared" si="6"/>
        <v>7</v>
      </c>
      <c r="B104" s="30" t="s">
        <v>84</v>
      </c>
      <c r="C104" s="28"/>
      <c r="D104" s="29"/>
      <c r="E104" s="238" t="e">
        <f>E103*E101</f>
        <v>#NUM!</v>
      </c>
      <c r="F104" s="128"/>
    </row>
    <row r="105" spans="1:6" x14ac:dyDescent="0.25">
      <c r="A105" s="348"/>
      <c r="B105" s="7"/>
      <c r="C105" s="4"/>
      <c r="D105" s="7"/>
      <c r="E105" s="7"/>
      <c r="F105" s="128"/>
    </row>
    <row r="106" spans="1:6" ht="14.4" thickBot="1" x14ac:dyDescent="0.3">
      <c r="A106" s="45"/>
      <c r="B106" s="3" t="s">
        <v>147</v>
      </c>
      <c r="F106" s="7"/>
    </row>
    <row r="107" spans="1:6" ht="15" customHeight="1" thickBot="1" x14ac:dyDescent="0.3">
      <c r="A107" s="45"/>
      <c r="B107" s="416" t="s">
        <v>25</v>
      </c>
      <c r="C107" s="417"/>
      <c r="D107" s="417"/>
      <c r="E107" s="9" t="s">
        <v>49</v>
      </c>
    </row>
    <row r="108" spans="1:6" x14ac:dyDescent="0.25">
      <c r="A108" s="45">
        <v>1</v>
      </c>
      <c r="B108" s="418" t="s">
        <v>107</v>
      </c>
      <c r="C108" s="419"/>
      <c r="D108" s="419"/>
      <c r="E108" s="65">
        <f>E76</f>
        <v>0</v>
      </c>
    </row>
    <row r="109" spans="1:6" ht="15.75" customHeight="1" thickBot="1" x14ac:dyDescent="0.3">
      <c r="A109" s="45">
        <v>2</v>
      </c>
      <c r="B109" s="420" t="s">
        <v>115</v>
      </c>
      <c r="C109" s="421"/>
      <c r="D109" s="421"/>
      <c r="E109" s="90" t="e">
        <f>E103*12</f>
        <v>#NUM!</v>
      </c>
    </row>
    <row r="110" spans="1:6" x14ac:dyDescent="0.25">
      <c r="A110" s="45"/>
      <c r="B110" s="3"/>
      <c r="F110" s="7"/>
    </row>
    <row r="111" spans="1:6" ht="14.4" thickBot="1" x14ac:dyDescent="0.3">
      <c r="A111" s="45"/>
      <c r="B111" s="91" t="s">
        <v>148</v>
      </c>
      <c r="C111" s="22"/>
      <c r="D111" s="23"/>
      <c r="F111" s="7"/>
    </row>
    <row r="112" spans="1:6" ht="15.75" customHeight="1" x14ac:dyDescent="0.25">
      <c r="A112" s="45"/>
      <c r="B112" s="422" t="s">
        <v>25</v>
      </c>
      <c r="C112" s="423"/>
      <c r="D112" s="424"/>
      <c r="E112" s="183" t="s">
        <v>49</v>
      </c>
    </row>
    <row r="113" spans="1:12" ht="15" customHeight="1" x14ac:dyDescent="0.25">
      <c r="A113" s="45">
        <v>1</v>
      </c>
      <c r="B113" s="368" t="s">
        <v>107</v>
      </c>
      <c r="C113" s="369"/>
      <c r="D113" s="370"/>
      <c r="E113" s="257">
        <f>E76</f>
        <v>0</v>
      </c>
    </row>
    <row r="114" spans="1:12" x14ac:dyDescent="0.25">
      <c r="A114" s="45">
        <f t="shared" ref="A114:A115" si="7">A113+1</f>
        <v>2</v>
      </c>
      <c r="B114" s="368" t="s">
        <v>108</v>
      </c>
      <c r="C114" s="369"/>
      <c r="D114" s="370"/>
      <c r="E114" s="258">
        <f>E92</f>
        <v>0</v>
      </c>
    </row>
    <row r="115" spans="1:12" x14ac:dyDescent="0.25">
      <c r="A115" s="45">
        <f t="shared" si="7"/>
        <v>3</v>
      </c>
      <c r="B115" s="412" t="s">
        <v>109</v>
      </c>
      <c r="C115" s="413"/>
      <c r="D115" s="414"/>
      <c r="E115" s="259">
        <f>SUM(E113:E114)</f>
        <v>0</v>
      </c>
    </row>
    <row r="116" spans="1:12" x14ac:dyDescent="0.25">
      <c r="A116" s="45">
        <f>A115+1</f>
        <v>4</v>
      </c>
      <c r="B116" s="368" t="s">
        <v>110</v>
      </c>
      <c r="C116" s="369"/>
      <c r="D116" s="370"/>
      <c r="E116" s="260">
        <f>E76</f>
        <v>0</v>
      </c>
    </row>
    <row r="117" spans="1:12" x14ac:dyDescent="0.25">
      <c r="A117" s="45">
        <f>A116+1</f>
        <v>5</v>
      </c>
      <c r="B117" s="368" t="s">
        <v>108</v>
      </c>
      <c r="C117" s="369"/>
      <c r="D117" s="370"/>
      <c r="E117" s="260">
        <f>E92</f>
        <v>0</v>
      </c>
    </row>
    <row r="118" spans="1:12" x14ac:dyDescent="0.25">
      <c r="A118" s="45">
        <f>A117+1</f>
        <v>6</v>
      </c>
      <c r="B118" s="368" t="s">
        <v>111</v>
      </c>
      <c r="C118" s="369"/>
      <c r="D118" s="370"/>
      <c r="E118" s="258" t="e">
        <f>CUMIPMT(E102/12,E101,E100,1,E101,0)</f>
        <v>#NUM!</v>
      </c>
    </row>
    <row r="119" spans="1:12" ht="15.75" customHeight="1" thickBot="1" x14ac:dyDescent="0.3">
      <c r="A119" s="45">
        <f>A118+1</f>
        <v>7</v>
      </c>
      <c r="B119" s="371" t="s">
        <v>112</v>
      </c>
      <c r="C119" s="372"/>
      <c r="D119" s="372"/>
      <c r="E119" s="108" t="e">
        <f>SUM(E116:E118)</f>
        <v>#NUM!</v>
      </c>
    </row>
    <row r="120" spans="1:12" x14ac:dyDescent="0.25">
      <c r="B120" s="128"/>
      <c r="C120" s="128"/>
      <c r="D120" s="12"/>
      <c r="E120" s="128"/>
      <c r="F120" s="7"/>
    </row>
    <row r="121" spans="1:12" ht="31.5" customHeight="1" x14ac:dyDescent="0.25">
      <c r="B121" s="411" t="s">
        <v>66</v>
      </c>
      <c r="C121" s="411"/>
      <c r="D121" s="411"/>
      <c r="E121" s="411"/>
      <c r="F121" s="7"/>
    </row>
    <row r="122" spans="1:12" x14ac:dyDescent="0.25">
      <c r="C122" s="1"/>
      <c r="D122" s="39"/>
      <c r="E122" s="39"/>
      <c r="F122" s="7"/>
    </row>
    <row r="123" spans="1:12" x14ac:dyDescent="0.25">
      <c r="A123" s="364" t="s">
        <v>173</v>
      </c>
      <c r="B123" s="364"/>
      <c r="C123" s="364"/>
      <c r="D123" s="364"/>
      <c r="E123" s="364"/>
      <c r="F123" s="224"/>
    </row>
    <row r="124" spans="1:12" x14ac:dyDescent="0.25">
      <c r="A124" s="225"/>
    </row>
    <row r="125" spans="1:12" s="39" customFormat="1" x14ac:dyDescent="0.25">
      <c r="A125" s="223"/>
    </row>
    <row r="126" spans="1:12" s="39" customFormat="1" x14ac:dyDescent="0.25">
      <c r="A126" s="41"/>
      <c r="B126" s="203" t="s">
        <v>138</v>
      </c>
      <c r="C126" s="153"/>
      <c r="D126" s="153"/>
      <c r="E126" s="154"/>
      <c r="F126" s="221"/>
      <c r="G126" s="221"/>
      <c r="H126" s="221"/>
      <c r="I126" s="221"/>
      <c r="J126" s="221"/>
      <c r="K126" s="221"/>
      <c r="L126" s="31"/>
    </row>
    <row r="127" spans="1:12" s="247" customFormat="1" x14ac:dyDescent="0.25">
      <c r="A127" s="252"/>
      <c r="B127" s="384"/>
      <c r="C127" s="385"/>
      <c r="D127" s="385"/>
      <c r="E127" s="386"/>
      <c r="F127" s="255"/>
      <c r="G127" s="255"/>
      <c r="H127" s="255"/>
      <c r="I127" s="255"/>
      <c r="J127" s="255"/>
      <c r="K127" s="255"/>
      <c r="L127" s="6"/>
    </row>
    <row r="128" spans="1:12" s="247" customFormat="1" x14ac:dyDescent="0.25">
      <c r="A128" s="252"/>
      <c r="B128" s="384"/>
      <c r="C128" s="385"/>
      <c r="D128" s="385"/>
      <c r="E128" s="386"/>
      <c r="F128" s="255"/>
      <c r="G128" s="255"/>
      <c r="H128" s="255"/>
      <c r="I128" s="255"/>
      <c r="J128" s="255"/>
      <c r="K128" s="255"/>
      <c r="L128" s="6"/>
    </row>
    <row r="129" spans="1:13" s="247" customFormat="1" x14ac:dyDescent="0.25">
      <c r="A129" s="252"/>
      <c r="B129" s="384"/>
      <c r="C129" s="385"/>
      <c r="D129" s="385"/>
      <c r="E129" s="386"/>
      <c r="F129" s="255"/>
      <c r="G129" s="255"/>
      <c r="H129" s="255"/>
      <c r="I129" s="255"/>
      <c r="J129" s="255"/>
      <c r="K129" s="255"/>
      <c r="L129" s="6"/>
    </row>
    <row r="130" spans="1:13" s="247" customFormat="1" x14ac:dyDescent="0.25">
      <c r="A130" s="252"/>
      <c r="B130" s="384"/>
      <c r="C130" s="385"/>
      <c r="D130" s="385"/>
      <c r="E130" s="386"/>
      <c r="F130" s="255"/>
      <c r="G130" s="255"/>
      <c r="H130" s="255"/>
      <c r="I130" s="255"/>
      <c r="J130" s="255"/>
      <c r="K130" s="255"/>
      <c r="L130" s="6"/>
    </row>
    <row r="131" spans="1:13" s="247" customFormat="1" x14ac:dyDescent="0.25">
      <c r="A131" s="252"/>
      <c r="B131" s="384"/>
      <c r="C131" s="385"/>
      <c r="D131" s="385"/>
      <c r="E131" s="386"/>
      <c r="F131" s="255"/>
      <c r="G131" s="255"/>
      <c r="H131" s="255"/>
      <c r="I131" s="255"/>
      <c r="J131" s="255"/>
      <c r="K131" s="255"/>
      <c r="L131" s="6"/>
    </row>
    <row r="132" spans="1:13" s="247" customFormat="1" x14ac:dyDescent="0.25">
      <c r="A132" s="252"/>
      <c r="B132" s="384"/>
      <c r="C132" s="385"/>
      <c r="D132" s="385"/>
      <c r="E132" s="386"/>
      <c r="F132" s="255"/>
      <c r="G132" s="255"/>
      <c r="H132" s="255"/>
      <c r="I132" s="255"/>
      <c r="J132" s="255"/>
      <c r="K132" s="255"/>
      <c r="L132" s="6"/>
    </row>
    <row r="133" spans="1:13" s="247" customFormat="1" x14ac:dyDescent="0.25">
      <c r="A133" s="252"/>
      <c r="B133" s="384"/>
      <c r="C133" s="385"/>
      <c r="D133" s="385"/>
      <c r="E133" s="386"/>
      <c r="F133" s="255"/>
      <c r="G133" s="255"/>
      <c r="H133" s="255"/>
      <c r="I133" s="255"/>
      <c r="J133" s="255"/>
      <c r="K133" s="255"/>
      <c r="L133" s="6"/>
    </row>
    <row r="134" spans="1:13" s="247" customFormat="1" x14ac:dyDescent="0.25">
      <c r="A134" s="252"/>
      <c r="B134" s="384"/>
      <c r="C134" s="385"/>
      <c r="D134" s="385"/>
      <c r="E134" s="386"/>
      <c r="F134" s="255"/>
      <c r="G134" s="255"/>
      <c r="H134" s="255"/>
      <c r="I134" s="255"/>
      <c r="J134" s="255"/>
      <c r="K134" s="255"/>
      <c r="L134" s="6"/>
    </row>
    <row r="135" spans="1:13" s="247" customFormat="1" x14ac:dyDescent="0.25">
      <c r="A135" s="252"/>
      <c r="B135" s="384"/>
      <c r="C135" s="385"/>
      <c r="D135" s="385"/>
      <c r="E135" s="386"/>
      <c r="F135" s="255"/>
      <c r="G135" s="255"/>
      <c r="H135" s="255"/>
      <c r="I135" s="255"/>
      <c r="J135" s="255"/>
      <c r="K135" s="255"/>
      <c r="L135" s="6"/>
    </row>
    <row r="136" spans="1:13" s="247" customFormat="1" x14ac:dyDescent="0.25">
      <c r="A136" s="252"/>
      <c r="B136" s="384"/>
      <c r="C136" s="385"/>
      <c r="D136" s="385"/>
      <c r="E136" s="386"/>
      <c r="F136" s="255"/>
      <c r="G136" s="255"/>
      <c r="H136" s="255"/>
      <c r="I136" s="255"/>
      <c r="J136" s="255"/>
      <c r="K136" s="255"/>
      <c r="L136" s="6"/>
    </row>
    <row r="137" spans="1:13" s="247" customFormat="1" x14ac:dyDescent="0.25">
      <c r="A137" s="252"/>
      <c r="B137" s="387"/>
      <c r="C137" s="388"/>
      <c r="D137" s="388"/>
      <c r="E137" s="389"/>
      <c r="F137" s="255"/>
      <c r="G137" s="255"/>
      <c r="H137" s="255"/>
      <c r="I137" s="255"/>
      <c r="J137" s="255"/>
      <c r="K137" s="255"/>
      <c r="L137" s="6"/>
    </row>
    <row r="138" spans="1:13" s="247" customFormat="1" x14ac:dyDescent="0.25">
      <c r="A138" s="248"/>
      <c r="B138" s="255"/>
      <c r="C138" s="255"/>
      <c r="D138" s="255"/>
      <c r="E138" s="255"/>
      <c r="F138" s="255"/>
      <c r="G138" s="255"/>
      <c r="H138" s="255"/>
      <c r="I138" s="255"/>
      <c r="J138" s="255"/>
      <c r="K138" s="255"/>
      <c r="L138" s="6"/>
    </row>
    <row r="139" spans="1:13" s="247" customFormat="1" x14ac:dyDescent="0.25">
      <c r="A139" s="246"/>
    </row>
    <row r="140" spans="1:13" s="247" customFormat="1" x14ac:dyDescent="0.25">
      <c r="A140" s="246"/>
      <c r="C140" s="6"/>
      <c r="D140" s="6"/>
      <c r="E140" s="6"/>
      <c r="F140" s="6"/>
      <c r="G140" s="6"/>
      <c r="H140" s="6"/>
      <c r="I140" s="6"/>
      <c r="J140" s="6"/>
      <c r="K140" s="6"/>
      <c r="L140" s="6"/>
      <c r="M140" s="6"/>
    </row>
    <row r="141" spans="1:13" s="247" customFormat="1" x14ac:dyDescent="0.25">
      <c r="A141" s="246"/>
      <c r="B141" s="253" t="s">
        <v>161</v>
      </c>
      <c r="C141" s="350"/>
      <c r="D141" s="350"/>
      <c r="E141" s="350"/>
      <c r="F141" s="6"/>
      <c r="G141" s="6"/>
      <c r="H141" s="6"/>
      <c r="I141" s="6"/>
      <c r="J141" s="6"/>
      <c r="K141" s="6"/>
      <c r="L141" s="6"/>
      <c r="M141" s="6"/>
    </row>
    <row r="142" spans="1:13" s="247" customFormat="1" x14ac:dyDescent="0.25">
      <c r="A142" s="246"/>
      <c r="B142" s="253"/>
      <c r="C142" s="6"/>
      <c r="D142" s="6"/>
      <c r="E142" s="6"/>
      <c r="F142" s="6"/>
      <c r="G142" s="6"/>
      <c r="H142" s="6"/>
      <c r="I142" s="6"/>
      <c r="J142" s="6"/>
      <c r="K142" s="6"/>
      <c r="L142" s="6"/>
      <c r="M142" s="6"/>
    </row>
    <row r="143" spans="1:13" s="247" customFormat="1" x14ac:dyDescent="0.25">
      <c r="A143" s="246"/>
      <c r="B143" s="253" t="s">
        <v>162</v>
      </c>
      <c r="C143" s="350"/>
      <c r="D143" s="350"/>
      <c r="E143" s="350"/>
      <c r="F143" s="6"/>
      <c r="G143" s="6"/>
      <c r="H143" s="6"/>
      <c r="I143" s="6"/>
      <c r="J143" s="6"/>
      <c r="K143" s="6"/>
      <c r="L143" s="6"/>
      <c r="M143" s="6"/>
    </row>
    <row r="144" spans="1:13" s="247" customFormat="1" x14ac:dyDescent="0.25">
      <c r="A144" s="246"/>
      <c r="B144" s="253"/>
      <c r="C144" s="6"/>
      <c r="D144" s="6"/>
      <c r="E144" s="6"/>
      <c r="F144" s="6"/>
      <c r="G144" s="6"/>
      <c r="H144" s="6"/>
      <c r="I144" s="6"/>
      <c r="J144" s="6"/>
      <c r="K144" s="6"/>
      <c r="L144" s="6"/>
      <c r="M144" s="6"/>
    </row>
    <row r="145" spans="1:13" s="247" customFormat="1" x14ac:dyDescent="0.25">
      <c r="A145" s="246"/>
      <c r="B145" s="253" t="s">
        <v>171</v>
      </c>
      <c r="C145" s="254"/>
      <c r="D145" s="254"/>
      <c r="E145" s="254"/>
      <c r="F145" s="6"/>
      <c r="G145" s="6"/>
      <c r="H145" s="6"/>
      <c r="I145" s="6"/>
      <c r="J145" s="6"/>
      <c r="K145" s="6"/>
      <c r="L145" s="6"/>
      <c r="M145" s="6"/>
    </row>
    <row r="146" spans="1:13" s="247" customFormat="1" x14ac:dyDescent="0.25">
      <c r="A146" s="246"/>
      <c r="B146" s="253"/>
      <c r="C146" s="6"/>
      <c r="D146" s="6"/>
      <c r="E146" s="6"/>
      <c r="F146" s="6"/>
      <c r="G146" s="6"/>
      <c r="H146" s="6"/>
      <c r="I146" s="6"/>
      <c r="J146" s="6"/>
      <c r="K146" s="6"/>
      <c r="L146" s="6"/>
      <c r="M146" s="6"/>
    </row>
    <row r="147" spans="1:13" s="247" customFormat="1" x14ac:dyDescent="0.25">
      <c r="A147" s="246"/>
      <c r="B147" s="253" t="s">
        <v>170</v>
      </c>
      <c r="C147" s="254"/>
      <c r="D147" s="254"/>
      <c r="E147" s="254"/>
      <c r="F147" s="6"/>
      <c r="G147" s="6"/>
      <c r="H147" s="256"/>
      <c r="I147" s="6"/>
      <c r="J147" s="6"/>
      <c r="K147" s="6"/>
      <c r="L147" s="6"/>
      <c r="M147" s="6"/>
    </row>
    <row r="148" spans="1:13" s="247" customFormat="1" x14ac:dyDescent="0.25">
      <c r="A148" s="246"/>
      <c r="B148" s="253"/>
      <c r="C148" s="6"/>
      <c r="D148" s="6"/>
      <c r="E148" s="6"/>
      <c r="F148" s="6"/>
      <c r="G148" s="6"/>
      <c r="H148" s="256"/>
      <c r="I148" s="6"/>
      <c r="J148" s="6"/>
      <c r="K148" s="6"/>
      <c r="L148" s="6"/>
      <c r="M148" s="6"/>
    </row>
    <row r="149" spans="1:13" s="247" customFormat="1" x14ac:dyDescent="0.25">
      <c r="A149" s="246"/>
      <c r="B149" s="253"/>
      <c r="C149" s="6"/>
      <c r="D149" s="6"/>
      <c r="E149" s="6"/>
      <c r="F149" s="6"/>
      <c r="G149" s="6"/>
      <c r="H149" s="256"/>
      <c r="I149" s="6"/>
      <c r="J149" s="6"/>
      <c r="K149" s="6"/>
      <c r="L149" s="6"/>
      <c r="M149" s="6"/>
    </row>
    <row r="150" spans="1:13" s="247" customFormat="1" x14ac:dyDescent="0.25">
      <c r="A150" s="246"/>
      <c r="B150" s="253"/>
      <c r="C150" s="6"/>
      <c r="D150" s="6"/>
      <c r="E150" s="6"/>
      <c r="F150" s="6"/>
      <c r="G150" s="6"/>
      <c r="H150" s="256"/>
      <c r="I150" s="6"/>
      <c r="J150" s="6"/>
      <c r="K150" s="6"/>
      <c r="L150" s="6"/>
      <c r="M150" s="6"/>
    </row>
    <row r="151" spans="1:13" s="39" customFormat="1" x14ac:dyDescent="0.25">
      <c r="A151" s="223"/>
      <c r="B151" s="33"/>
      <c r="C151" s="31"/>
      <c r="D151" s="31"/>
      <c r="E151" s="31"/>
      <c r="F151" s="31"/>
      <c r="G151" s="31"/>
      <c r="H151" s="52"/>
      <c r="I151" s="31"/>
      <c r="J151" s="31"/>
      <c r="K151" s="31"/>
      <c r="L151" s="31"/>
      <c r="M151" s="31"/>
    </row>
    <row r="152" spans="1:13" s="39" customFormat="1" x14ac:dyDescent="0.25">
      <c r="A152" s="223"/>
      <c r="B152" s="33"/>
      <c r="C152" s="31"/>
      <c r="D152" s="31"/>
      <c r="E152" s="31"/>
      <c r="F152" s="31"/>
      <c r="G152" s="31"/>
      <c r="H152" s="52"/>
      <c r="I152" s="31"/>
      <c r="J152" s="31"/>
      <c r="K152" s="31"/>
      <c r="L152" s="31"/>
      <c r="M152" s="31"/>
    </row>
    <row r="153" spans="1:13" s="39" customFormat="1" x14ac:dyDescent="0.25">
      <c r="A153" s="223"/>
      <c r="C153" s="31"/>
      <c r="D153" s="31"/>
      <c r="E153" s="31"/>
      <c r="F153" s="31"/>
      <c r="G153" s="31"/>
      <c r="H153" s="31"/>
      <c r="I153" s="31"/>
      <c r="J153" s="31"/>
      <c r="K153" s="31"/>
      <c r="L153" s="31"/>
      <c r="M153" s="31"/>
    </row>
    <row r="154" spans="1:13" x14ac:dyDescent="0.25">
      <c r="C154" s="4"/>
      <c r="D154" s="7"/>
      <c r="E154" s="7"/>
      <c r="F154" s="7"/>
      <c r="G154" s="7"/>
      <c r="H154" s="7"/>
      <c r="I154" s="7"/>
      <c r="J154" s="7"/>
      <c r="K154" s="7"/>
      <c r="L154" s="7"/>
      <c r="M154" s="7"/>
    </row>
    <row r="155" spans="1:13" x14ac:dyDescent="0.25">
      <c r="C155" s="4"/>
      <c r="D155" s="7"/>
      <c r="E155" s="7"/>
      <c r="F155" s="7"/>
      <c r="G155" s="7"/>
      <c r="H155" s="7"/>
      <c r="I155" s="7"/>
      <c r="J155" s="7"/>
      <c r="K155" s="7"/>
      <c r="L155" s="7"/>
      <c r="M155" s="7"/>
    </row>
    <row r="156" spans="1:13" ht="15.75" customHeight="1" x14ac:dyDescent="0.25"/>
    <row r="157" spans="1:13" ht="15" customHeight="1" x14ac:dyDescent="0.25"/>
    <row r="16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204" ht="31.5" customHeight="1" x14ac:dyDescent="0.25"/>
    <row r="270" ht="32.25" customHeight="1" x14ac:dyDescent="0.25"/>
    <row r="279" spans="1:6" ht="15" hidden="1" thickBot="1" x14ac:dyDescent="0.25">
      <c r="B279" s="93" t="s">
        <v>25</v>
      </c>
      <c r="C279" s="94" t="s">
        <v>26</v>
      </c>
      <c r="D279" s="94" t="s">
        <v>31</v>
      </c>
      <c r="E279" s="95" t="s">
        <v>32</v>
      </c>
      <c r="F279" s="11"/>
    </row>
    <row r="280" spans="1:6" ht="14.25" hidden="1" x14ac:dyDescent="0.2">
      <c r="A280" s="129">
        <v>1</v>
      </c>
      <c r="B280" s="77" t="e">
        <f>#REF!</f>
        <v>#REF!</v>
      </c>
      <c r="C280" s="61" t="e">
        <f>#REF!</f>
        <v>#REF!</v>
      </c>
      <c r="D280" s="56" t="e">
        <f>#REF!</f>
        <v>#REF!</v>
      </c>
      <c r="E280" s="65" t="e">
        <f>#REF!</f>
        <v>#REF!</v>
      </c>
      <c r="F280" s="75"/>
    </row>
    <row r="281" spans="1:6" ht="14.25" hidden="1" x14ac:dyDescent="0.2">
      <c r="A281" s="129">
        <f>A280+1</f>
        <v>2</v>
      </c>
      <c r="B281" s="77" t="e">
        <f>#REF!</f>
        <v>#REF!</v>
      </c>
      <c r="C281" s="61" t="e">
        <f>#REF!</f>
        <v>#REF!</v>
      </c>
      <c r="D281" s="56" t="e">
        <f>#REF!</f>
        <v>#REF!</v>
      </c>
      <c r="E281" s="65" t="e">
        <f>#REF!</f>
        <v>#REF!</v>
      </c>
      <c r="F281" s="75"/>
    </row>
    <row r="282" spans="1:6" ht="14.25" hidden="1" x14ac:dyDescent="0.2">
      <c r="A282" s="129">
        <f t="shared" ref="A282:A292" si="8">A281+1</f>
        <v>3</v>
      </c>
      <c r="B282" s="77" t="e">
        <f>#REF!</f>
        <v>#REF!</v>
      </c>
      <c r="C282" s="61" t="e">
        <f>#REF!</f>
        <v>#REF!</v>
      </c>
      <c r="D282" s="56" t="e">
        <f>#REF!</f>
        <v>#REF!</v>
      </c>
      <c r="E282" s="65" t="e">
        <f>#REF!</f>
        <v>#REF!</v>
      </c>
      <c r="F282" s="75"/>
    </row>
    <row r="283" spans="1:6" ht="14.25" hidden="1" x14ac:dyDescent="0.2">
      <c r="A283" s="129">
        <f t="shared" si="8"/>
        <v>4</v>
      </c>
      <c r="B283" s="77" t="e">
        <f>#REF!</f>
        <v>#REF!</v>
      </c>
      <c r="C283" s="61" t="e">
        <f>#REF!</f>
        <v>#REF!</v>
      </c>
      <c r="D283" s="56" t="e">
        <f>#REF!</f>
        <v>#REF!</v>
      </c>
      <c r="E283" s="65" t="e">
        <f>#REF!</f>
        <v>#REF!</v>
      </c>
      <c r="F283" s="75"/>
    </row>
    <row r="284" spans="1:6" ht="14.25" hidden="1" x14ac:dyDescent="0.2">
      <c r="A284" s="129">
        <f t="shared" si="8"/>
        <v>5</v>
      </c>
      <c r="B284" s="77" t="e">
        <f>#REF!</f>
        <v>#REF!</v>
      </c>
      <c r="C284" s="61" t="e">
        <f>#REF!</f>
        <v>#REF!</v>
      </c>
      <c r="D284" s="56" t="e">
        <f>#REF!</f>
        <v>#REF!</v>
      </c>
      <c r="E284" s="65" t="e">
        <f>#REF!</f>
        <v>#REF!</v>
      </c>
      <c r="F284" s="75"/>
    </row>
    <row r="285" spans="1:6" ht="14.25" hidden="1" x14ac:dyDescent="0.2">
      <c r="A285" s="129">
        <f t="shared" si="8"/>
        <v>6</v>
      </c>
      <c r="B285" s="77" t="e">
        <f>#REF!</f>
        <v>#REF!</v>
      </c>
      <c r="C285" s="61" t="e">
        <f>#REF!</f>
        <v>#REF!</v>
      </c>
      <c r="D285" s="56" t="e">
        <f>#REF!</f>
        <v>#REF!</v>
      </c>
      <c r="E285" s="65" t="e">
        <f>#REF!</f>
        <v>#REF!</v>
      </c>
      <c r="F285" s="75"/>
    </row>
    <row r="286" spans="1:6" ht="14.25" hidden="1" x14ac:dyDescent="0.2">
      <c r="A286" s="129">
        <f t="shared" si="8"/>
        <v>7</v>
      </c>
      <c r="B286" s="77" t="e">
        <f>#REF!</f>
        <v>#REF!</v>
      </c>
      <c r="C286" s="61" t="e">
        <f>#REF!</f>
        <v>#REF!</v>
      </c>
      <c r="D286" s="56" t="e">
        <f>#REF!</f>
        <v>#REF!</v>
      </c>
      <c r="E286" s="65" t="e">
        <f>#REF!</f>
        <v>#REF!</v>
      </c>
      <c r="F286" s="75"/>
    </row>
    <row r="287" spans="1:6" ht="14.25" hidden="1" x14ac:dyDescent="0.2">
      <c r="A287" s="129">
        <f t="shared" si="8"/>
        <v>8</v>
      </c>
      <c r="B287" s="77" t="e">
        <f>#REF!</f>
        <v>#REF!</v>
      </c>
      <c r="C287" s="61" t="e">
        <f>#REF!</f>
        <v>#REF!</v>
      </c>
      <c r="D287" s="56" t="e">
        <f>#REF!</f>
        <v>#REF!</v>
      </c>
      <c r="E287" s="65" t="e">
        <f>#REF!</f>
        <v>#REF!</v>
      </c>
      <c r="F287" s="75"/>
    </row>
    <row r="288" spans="1:6" ht="14.25" hidden="1" x14ac:dyDescent="0.2">
      <c r="A288" s="129">
        <f t="shared" si="8"/>
        <v>9</v>
      </c>
      <c r="B288" s="77" t="e">
        <f>#REF!</f>
        <v>#REF!</v>
      </c>
      <c r="C288" s="61" t="e">
        <f>#REF!</f>
        <v>#REF!</v>
      </c>
      <c r="D288" s="56" t="e">
        <f>#REF!</f>
        <v>#REF!</v>
      </c>
      <c r="E288" s="65" t="e">
        <f>#REF!</f>
        <v>#REF!</v>
      </c>
      <c r="F288" s="75"/>
    </row>
    <row r="289" spans="1:6" ht="14.25" hidden="1" x14ac:dyDescent="0.2">
      <c r="A289" s="129">
        <f t="shared" si="8"/>
        <v>10</v>
      </c>
      <c r="B289" s="77" t="e">
        <f>#REF!</f>
        <v>#REF!</v>
      </c>
      <c r="C289" s="61" t="e">
        <f>#REF!</f>
        <v>#REF!</v>
      </c>
      <c r="D289" s="56" t="e">
        <f>#REF!</f>
        <v>#REF!</v>
      </c>
      <c r="E289" s="65" t="e">
        <f>#REF!</f>
        <v>#REF!</v>
      </c>
      <c r="F289" s="75"/>
    </row>
    <row r="290" spans="1:6" ht="14.25" hidden="1" x14ac:dyDescent="0.2">
      <c r="A290" s="129">
        <f t="shared" si="8"/>
        <v>11</v>
      </c>
      <c r="B290" s="77" t="e">
        <f>#REF!</f>
        <v>#REF!</v>
      </c>
      <c r="C290" s="61" t="e">
        <f>#REF!</f>
        <v>#REF!</v>
      </c>
      <c r="D290" s="56" t="e">
        <f>#REF!</f>
        <v>#REF!</v>
      </c>
      <c r="E290" s="65" t="e">
        <f>#REF!</f>
        <v>#REF!</v>
      </c>
      <c r="F290" s="75"/>
    </row>
    <row r="291" spans="1:6" ht="14.25" hidden="1" x14ac:dyDescent="0.2">
      <c r="A291" s="129">
        <f t="shared" si="8"/>
        <v>12</v>
      </c>
      <c r="B291" s="77" t="e">
        <f>#REF!</f>
        <v>#REF!</v>
      </c>
      <c r="C291" s="61" t="e">
        <f>#REF!</f>
        <v>#REF!</v>
      </c>
      <c r="D291" s="56" t="e">
        <f>#REF!</f>
        <v>#REF!</v>
      </c>
      <c r="E291" s="65" t="e">
        <f>#REF!</f>
        <v>#REF!</v>
      </c>
      <c r="F291" s="75"/>
    </row>
    <row r="292" spans="1:6" ht="15" hidden="1" thickBot="1" x14ac:dyDescent="0.25">
      <c r="A292" s="129">
        <f t="shared" si="8"/>
        <v>13</v>
      </c>
      <c r="B292" s="10" t="s">
        <v>28</v>
      </c>
      <c r="C292" s="62" t="e">
        <f>SUM(C280:C291)</f>
        <v>#REF!</v>
      </c>
      <c r="D292" s="63"/>
      <c r="E292" s="64" t="e">
        <f>SUM(E280:E291)</f>
        <v>#REF!</v>
      </c>
      <c r="F292" s="76"/>
    </row>
    <row r="293" spans="1:6" ht="14.25" hidden="1" x14ac:dyDescent="0.2"/>
    <row r="294" spans="1:6" x14ac:dyDescent="0.25">
      <c r="A294" s="1"/>
      <c r="C294" s="1"/>
      <c r="F294" s="7"/>
    </row>
    <row r="295" spans="1:6" x14ac:dyDescent="0.25">
      <c r="A295" s="1"/>
      <c r="C295" s="1"/>
      <c r="F295" s="7"/>
    </row>
    <row r="296" spans="1:6" x14ac:dyDescent="0.25">
      <c r="A296" s="1"/>
      <c r="C296" s="1"/>
      <c r="F296" s="7"/>
    </row>
    <row r="297" spans="1:6" s="7" customFormat="1" x14ac:dyDescent="0.25">
      <c r="F297" s="11"/>
    </row>
    <row r="298" spans="1:6" s="7" customFormat="1" x14ac:dyDescent="0.25">
      <c r="F298" s="11"/>
    </row>
    <row r="299" spans="1:6" s="7" customFormat="1" x14ac:dyDescent="0.25">
      <c r="F299" s="11"/>
    </row>
    <row r="300" spans="1:6" s="7" customFormat="1" x14ac:dyDescent="0.25">
      <c r="F300" s="6"/>
    </row>
    <row r="301" spans="1:6" s="7" customFormat="1" x14ac:dyDescent="0.25">
      <c r="F301" s="6"/>
    </row>
    <row r="302" spans="1:6" s="7" customFormat="1" x14ac:dyDescent="0.25">
      <c r="F302" s="75"/>
    </row>
    <row r="303" spans="1:6" s="7" customFormat="1" x14ac:dyDescent="0.25">
      <c r="F303" s="75"/>
    </row>
    <row r="304" spans="1:6" s="7" customFormat="1" x14ac:dyDescent="0.25">
      <c r="F304" s="75"/>
    </row>
    <row r="305" spans="1:6" s="7" customFormat="1" x14ac:dyDescent="0.25"/>
    <row r="306" spans="1:6" x14ac:dyDescent="0.25">
      <c r="A306" s="1"/>
      <c r="C306" s="1"/>
      <c r="F306" s="24"/>
    </row>
    <row r="307" spans="1:6" x14ac:dyDescent="0.25">
      <c r="A307" s="1"/>
      <c r="C307" s="1"/>
      <c r="F307" s="7"/>
    </row>
    <row r="308" spans="1:6" x14ac:dyDescent="0.25">
      <c r="A308" s="1"/>
      <c r="C308" s="1"/>
      <c r="F308" s="7"/>
    </row>
    <row r="309" spans="1:6" x14ac:dyDescent="0.25">
      <c r="A309" s="1"/>
      <c r="C309" s="1"/>
      <c r="F309" s="7"/>
    </row>
    <row r="310" spans="1:6" ht="15.75" customHeight="1" x14ac:dyDescent="0.25">
      <c r="A310" s="1"/>
      <c r="C310" s="1"/>
      <c r="F310" s="11"/>
    </row>
    <row r="311" spans="1:6" x14ac:dyDescent="0.25">
      <c r="A311" s="1"/>
      <c r="C311" s="1"/>
      <c r="F311" s="75"/>
    </row>
    <row r="312" spans="1:6" x14ac:dyDescent="0.25">
      <c r="A312" s="1"/>
      <c r="C312" s="1"/>
      <c r="F312" s="75"/>
    </row>
    <row r="313" spans="1:6" ht="14.25" customHeight="1" x14ac:dyDescent="0.25">
      <c r="A313" s="1"/>
      <c r="C313" s="1"/>
      <c r="F313" s="75"/>
    </row>
    <row r="314" spans="1:6" x14ac:dyDescent="0.25">
      <c r="A314" s="1"/>
      <c r="C314" s="1"/>
      <c r="F314" s="75"/>
    </row>
    <row r="315" spans="1:6" ht="14.25" customHeight="1" x14ac:dyDescent="0.25">
      <c r="A315" s="1"/>
      <c r="C315" s="1"/>
      <c r="F315" s="75"/>
    </row>
    <row r="316" spans="1:6" x14ac:dyDescent="0.25">
      <c r="A316" s="1"/>
      <c r="C316" s="1"/>
      <c r="F316" s="75"/>
    </row>
    <row r="317" spans="1:6" x14ac:dyDescent="0.25">
      <c r="A317" s="1"/>
      <c r="C317" s="1"/>
      <c r="F317" s="75"/>
    </row>
    <row r="318" spans="1:6" s="133" customFormat="1" x14ac:dyDescent="0.25">
      <c r="F318" s="134"/>
    </row>
    <row r="319" spans="1:6" s="133" customFormat="1" x14ac:dyDescent="0.25">
      <c r="F319" s="134"/>
    </row>
    <row r="320" spans="1:6" x14ac:dyDescent="0.25">
      <c r="A320" s="1"/>
      <c r="C320" s="1"/>
      <c r="F320" s="75"/>
    </row>
    <row r="321" spans="1:12" ht="15.75" customHeight="1" x14ac:dyDescent="0.25">
      <c r="A321" s="1"/>
      <c r="C321" s="1"/>
      <c r="F321" s="128"/>
    </row>
    <row r="322" spans="1:12" x14ac:dyDescent="0.25">
      <c r="A322" s="1"/>
      <c r="C322" s="1"/>
      <c r="F322" s="7"/>
    </row>
    <row r="323" spans="1:12" x14ac:dyDescent="0.25">
      <c r="A323" s="1"/>
      <c r="C323" s="1"/>
    </row>
    <row r="324" spans="1:12" ht="15.75" customHeight="1" x14ac:dyDescent="0.25">
      <c r="A324" s="1"/>
      <c r="C324" s="1"/>
      <c r="F324" s="11"/>
    </row>
    <row r="325" spans="1:12" x14ac:dyDescent="0.25">
      <c r="A325" s="1"/>
      <c r="C325" s="1"/>
      <c r="F325" s="75"/>
    </row>
    <row r="326" spans="1:12" x14ac:dyDescent="0.25">
      <c r="A326" s="1"/>
      <c r="C326" s="1"/>
      <c r="F326" s="75"/>
    </row>
    <row r="327" spans="1:12" x14ac:dyDescent="0.25">
      <c r="A327" s="1"/>
      <c r="C327" s="1"/>
      <c r="F327" s="75"/>
    </row>
    <row r="328" spans="1:12" x14ac:dyDescent="0.25">
      <c r="A328" s="1"/>
      <c r="C328" s="1"/>
      <c r="F328" s="75"/>
    </row>
    <row r="329" spans="1:12" x14ac:dyDescent="0.25">
      <c r="A329" s="1"/>
      <c r="C329" s="1"/>
      <c r="F329" s="75"/>
    </row>
    <row r="330" spans="1:12" x14ac:dyDescent="0.25">
      <c r="A330" s="1"/>
      <c r="C330" s="1"/>
      <c r="F330" s="75"/>
      <c r="H330" s="1">
        <v>1.0249999999999999</v>
      </c>
      <c r="I330" s="1">
        <f>H330*1.025</f>
        <v>1.0506249999999999</v>
      </c>
      <c r="J330" s="1">
        <f>I330*1.025</f>
        <v>1.0768906249999999</v>
      </c>
      <c r="K330" s="1">
        <f>J330*1.025</f>
        <v>1.1038128906249998</v>
      </c>
      <c r="L330" s="1">
        <f>K330*1.025</f>
        <v>1.1314082128906247</v>
      </c>
    </row>
    <row r="331" spans="1:12" x14ac:dyDescent="0.25">
      <c r="A331" s="1"/>
      <c r="C331" s="1"/>
      <c r="F331" s="75"/>
    </row>
    <row r="332" spans="1:12" x14ac:dyDescent="0.25">
      <c r="A332" s="1"/>
      <c r="C332" s="1"/>
      <c r="F332" s="75"/>
    </row>
    <row r="333" spans="1:12" s="2" customFormat="1" x14ac:dyDescent="0.25">
      <c r="F333" s="135"/>
    </row>
    <row r="334" spans="1:12" ht="15.75" customHeight="1" x14ac:dyDescent="0.25">
      <c r="A334" s="1"/>
      <c r="C334" s="1"/>
      <c r="F334" s="87"/>
    </row>
    <row r="335" spans="1:12" x14ac:dyDescent="0.25">
      <c r="A335" s="1"/>
      <c r="C335" s="1"/>
      <c r="F335" s="128"/>
    </row>
    <row r="336" spans="1:12" ht="36.75" customHeight="1" x14ac:dyDescent="0.25">
      <c r="A336" s="1"/>
      <c r="C336" s="1"/>
      <c r="F336" s="80"/>
    </row>
    <row r="339" spans="1:6" x14ac:dyDescent="0.25">
      <c r="A339" s="441"/>
      <c r="B339" s="441"/>
      <c r="C339" s="441"/>
      <c r="D339" s="441"/>
      <c r="E339" s="441"/>
      <c r="F339" s="441"/>
    </row>
    <row r="341" spans="1:6" x14ac:dyDescent="0.25">
      <c r="A341" s="364"/>
      <c r="B341" s="364"/>
      <c r="C341" s="364"/>
      <c r="D341" s="364"/>
      <c r="E341" s="364"/>
      <c r="F341" s="364"/>
    </row>
    <row r="342" spans="1:6" x14ac:dyDescent="0.25">
      <c r="A342" s="1"/>
      <c r="C342" s="1"/>
    </row>
  </sheetData>
  <sheetProtection password="C4EA" sheet="1" objects="1" scenarios="1"/>
  <mergeCells count="70">
    <mergeCell ref="A341:F341"/>
    <mergeCell ref="A339:F339"/>
    <mergeCell ref="A1:E1"/>
    <mergeCell ref="B31:D31"/>
    <mergeCell ref="B32:D32"/>
    <mergeCell ref="B33:D33"/>
    <mergeCell ref="B34:D34"/>
    <mergeCell ref="B10:D10"/>
    <mergeCell ref="B11:D11"/>
    <mergeCell ref="B12:D12"/>
    <mergeCell ref="A2:E2"/>
    <mergeCell ref="B26:E28"/>
    <mergeCell ref="B37:D37"/>
    <mergeCell ref="B38:D38"/>
    <mergeCell ref="B52:D52"/>
    <mergeCell ref="B68:D68"/>
    <mergeCell ref="B66:D66"/>
    <mergeCell ref="B67:D67"/>
    <mergeCell ref="B53:D53"/>
    <mergeCell ref="B54:D54"/>
    <mergeCell ref="B57:D57"/>
    <mergeCell ref="B55:D55"/>
    <mergeCell ref="B41:D41"/>
    <mergeCell ref="B40:D40"/>
    <mergeCell ref="B35:D35"/>
    <mergeCell ref="A4:E4"/>
    <mergeCell ref="B22:D22"/>
    <mergeCell ref="B23:D23"/>
    <mergeCell ref="B95:E95"/>
    <mergeCell ref="B107:D107"/>
    <mergeCell ref="B108:D108"/>
    <mergeCell ref="B109:D109"/>
    <mergeCell ref="B112:D112"/>
    <mergeCell ref="B113:D113"/>
    <mergeCell ref="B121:E121"/>
    <mergeCell ref="B114:D114"/>
    <mergeCell ref="B115:D115"/>
    <mergeCell ref="B116:D116"/>
    <mergeCell ref="B127:E137"/>
    <mergeCell ref="C141:E141"/>
    <mergeCell ref="C143:E143"/>
    <mergeCell ref="B117:D117"/>
    <mergeCell ref="B36:D36"/>
    <mergeCell ref="B39:D39"/>
    <mergeCell ref="B42:D42"/>
    <mergeCell ref="B50:D50"/>
    <mergeCell ref="B51:D51"/>
    <mergeCell ref="B85:D85"/>
    <mergeCell ref="B56:D56"/>
    <mergeCell ref="C76:D76"/>
    <mergeCell ref="B86:D86"/>
    <mergeCell ref="B60:E62"/>
    <mergeCell ref="B71:E73"/>
    <mergeCell ref="B79:E79"/>
    <mergeCell ref="A123:E123"/>
    <mergeCell ref="B16:D16"/>
    <mergeCell ref="B118:D118"/>
    <mergeCell ref="B119:D119"/>
    <mergeCell ref="B88:D88"/>
    <mergeCell ref="B89:D89"/>
    <mergeCell ref="B90:D90"/>
    <mergeCell ref="B92:D92"/>
    <mergeCell ref="B91:D91"/>
    <mergeCell ref="B81:D81"/>
    <mergeCell ref="B82:D82"/>
    <mergeCell ref="B83:D83"/>
    <mergeCell ref="B84:D84"/>
    <mergeCell ref="B87:D87"/>
    <mergeCell ref="A64:E64"/>
    <mergeCell ref="B45:E47"/>
  </mergeCells>
  <pageMargins left="0.7" right="0.7" top="0.75" bottom="0.75" header="0.3" footer="0.3"/>
  <pageSetup scale="61" orientation="portrait" r:id="rId1"/>
  <rowBreaks count="4" manualBreakCount="4">
    <brk id="63" max="5" man="1"/>
    <brk id="122" max="5" man="1"/>
    <brk id="172" max="5" man="1"/>
    <brk id="23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8"/>
  <sheetViews>
    <sheetView view="pageBreakPreview" zoomScaleNormal="100" zoomScaleSheetLayoutView="100" workbookViewId="0">
      <selection activeCell="B173" sqref="B173"/>
    </sheetView>
  </sheetViews>
  <sheetFormatPr defaultRowHeight="14.4" x14ac:dyDescent="0.3"/>
  <cols>
    <col min="1" max="1" width="5.6640625" customWidth="1"/>
    <col min="2" max="2" width="80.6640625" customWidth="1"/>
    <col min="3" max="3" width="12" customWidth="1"/>
    <col min="4" max="4" width="14.6640625" customWidth="1"/>
    <col min="5" max="5" width="21.33203125" customWidth="1"/>
    <col min="6" max="6" width="5.6640625" customWidth="1"/>
  </cols>
  <sheetData>
    <row r="1" spans="1:6" s="247" customFormat="1" ht="59.1" customHeight="1" x14ac:dyDescent="0.2">
      <c r="B1" s="465" t="s">
        <v>130</v>
      </c>
      <c r="C1" s="465"/>
      <c r="D1" s="465"/>
      <c r="E1" s="465"/>
      <c r="F1" s="271"/>
    </row>
    <row r="2" spans="1:6" s="247" customFormat="1" ht="20.25" customHeight="1" x14ac:dyDescent="0.25">
      <c r="A2" s="464" t="s">
        <v>179</v>
      </c>
      <c r="B2" s="464"/>
      <c r="C2" s="464"/>
      <c r="D2" s="464"/>
      <c r="E2" s="464"/>
      <c r="F2" s="272"/>
    </row>
    <row r="3" spans="1:6" s="273" customFormat="1" ht="15" x14ac:dyDescent="0.25">
      <c r="A3" s="346"/>
      <c r="B3" s="346"/>
      <c r="C3" s="346"/>
      <c r="D3" s="346"/>
      <c r="E3" s="346"/>
    </row>
    <row r="4" spans="1:6" s="275" customFormat="1" ht="15" x14ac:dyDescent="0.25">
      <c r="A4" s="45"/>
      <c r="B4" s="33" t="s">
        <v>106</v>
      </c>
      <c r="C4" s="49"/>
      <c r="D4" s="39"/>
      <c r="E4" s="39"/>
      <c r="F4" s="247"/>
    </row>
    <row r="5" spans="1:6" s="275" customFormat="1" ht="15" x14ac:dyDescent="0.25">
      <c r="A5" s="45"/>
      <c r="B5" s="33"/>
      <c r="C5" s="49"/>
      <c r="D5" s="39"/>
      <c r="E5" s="39"/>
      <c r="F5" s="247"/>
    </row>
    <row r="6" spans="1:6" s="275" customFormat="1" ht="33" customHeight="1" x14ac:dyDescent="0.25">
      <c r="A6" s="45"/>
      <c r="B6" s="480" t="s">
        <v>113</v>
      </c>
      <c r="C6" s="480"/>
      <c r="D6" s="480"/>
      <c r="E6" s="480"/>
      <c r="F6" s="247"/>
    </row>
    <row r="7" spans="1:6" s="275" customFormat="1" ht="15" x14ac:dyDescent="0.25">
      <c r="A7" s="45"/>
      <c r="B7" s="347"/>
      <c r="C7" s="347"/>
      <c r="D7" s="347"/>
      <c r="E7" s="347"/>
      <c r="F7" s="247"/>
    </row>
    <row r="8" spans="1:6" s="275" customFormat="1" ht="70.5" customHeight="1" x14ac:dyDescent="0.25">
      <c r="A8" s="45"/>
      <c r="B8" s="499" t="s">
        <v>187</v>
      </c>
      <c r="C8" s="499"/>
      <c r="D8" s="499"/>
      <c r="E8" s="499"/>
      <c r="F8" s="247"/>
    </row>
    <row r="9" spans="1:6" s="275" customFormat="1" x14ac:dyDescent="0.3">
      <c r="A9" s="45"/>
      <c r="B9" s="347"/>
      <c r="C9" s="347"/>
      <c r="D9" s="347"/>
      <c r="E9" s="347"/>
      <c r="F9" s="247"/>
    </row>
    <row r="10" spans="1:6" s="275" customFormat="1" ht="15" thickBot="1" x14ac:dyDescent="0.35">
      <c r="A10" s="45"/>
      <c r="B10" s="287" t="s">
        <v>132</v>
      </c>
      <c r="C10" s="288"/>
      <c r="D10" s="39"/>
      <c r="E10" s="39"/>
      <c r="F10" s="247"/>
    </row>
    <row r="11" spans="1:6" s="275" customFormat="1" ht="15" thickBot="1" x14ac:dyDescent="0.35">
      <c r="A11" s="45"/>
      <c r="B11" s="303" t="s">
        <v>25</v>
      </c>
      <c r="C11" s="304" t="s">
        <v>26</v>
      </c>
      <c r="D11" s="305" t="s">
        <v>31</v>
      </c>
      <c r="E11" s="306" t="s">
        <v>32</v>
      </c>
      <c r="F11" s="247"/>
    </row>
    <row r="12" spans="1:6" s="275" customFormat="1" x14ac:dyDescent="0.3">
      <c r="A12" s="274">
        <v>1</v>
      </c>
      <c r="B12" s="319" t="str">
        <f>'PARCS Equipment-Pricing'!B55</f>
        <v>Area Cameras</v>
      </c>
      <c r="C12" s="59">
        <f>'PARCS Equipment-Pricing'!C55</f>
        <v>2</v>
      </c>
      <c r="D12" s="276">
        <f>'PARCS Equipment-Pricing'!J55</f>
        <v>0</v>
      </c>
      <c r="E12" s="277">
        <f>C12*D12</f>
        <v>0</v>
      </c>
      <c r="F12" s="247"/>
    </row>
    <row r="13" spans="1:6" s="275" customFormat="1" x14ac:dyDescent="0.3">
      <c r="A13" s="274">
        <f>A12+1</f>
        <v>2</v>
      </c>
      <c r="B13" s="321" t="str">
        <f>'PARCS Equipment-Pricing'!B56</f>
        <v>Audio/Video System per Booth</v>
      </c>
      <c r="C13" s="54">
        <f>'PARCS Equipment-Pricing'!C56</f>
        <v>1</v>
      </c>
      <c r="D13" s="278">
        <f>'PARCS Equipment-Pricing'!J56</f>
        <v>0</v>
      </c>
      <c r="E13" s="279">
        <f t="shared" ref="E13:E17" si="0">C13*D13</f>
        <v>0</v>
      </c>
      <c r="F13" s="247"/>
    </row>
    <row r="14" spans="1:6" s="275" customFormat="1" x14ac:dyDescent="0.3">
      <c r="A14" s="274">
        <f t="shared" ref="A14:A32" si="1">A13+1</f>
        <v>3</v>
      </c>
      <c r="B14" s="321" t="str">
        <f>'PARCS Equipment-Pricing'!B57</f>
        <v>AVI Antenna (AA3152 Amtech Universal Toll Antenna)</v>
      </c>
      <c r="C14" s="54">
        <f>'PARCS Equipment-Pricing'!C57</f>
        <v>4</v>
      </c>
      <c r="D14" s="278">
        <f>'PARCS Equipment-Pricing'!J57</f>
        <v>0</v>
      </c>
      <c r="E14" s="279">
        <f t="shared" si="0"/>
        <v>0</v>
      </c>
      <c r="F14" s="247"/>
    </row>
    <row r="15" spans="1:6" s="275" customFormat="1" x14ac:dyDescent="0.3">
      <c r="A15" s="274">
        <f t="shared" si="1"/>
        <v>4</v>
      </c>
      <c r="B15" s="321" t="str">
        <f>'PARCS Equipment-Pricing'!B58</f>
        <v>AVI Reader (Transcore Encompass 5 Multi-Protocol)</v>
      </c>
      <c r="C15" s="54">
        <f>'PARCS Equipment-Pricing'!C58</f>
        <v>4</v>
      </c>
      <c r="D15" s="278">
        <f>'PARCS Equipment-Pricing'!J58</f>
        <v>0</v>
      </c>
      <c r="E15" s="279">
        <f t="shared" si="0"/>
        <v>0</v>
      </c>
      <c r="F15" s="247"/>
    </row>
    <row r="16" spans="1:6" s="275" customFormat="1" x14ac:dyDescent="0.3">
      <c r="A16" s="274">
        <f t="shared" si="1"/>
        <v>5</v>
      </c>
      <c r="B16" s="321" t="str">
        <f>'PARCS Equipment-Pricing'!B61</f>
        <v>Bar Code Reader</v>
      </c>
      <c r="C16" s="54">
        <f>'PARCS Equipment-Pricing'!C61</f>
        <v>4</v>
      </c>
      <c r="D16" s="278">
        <f>'PARCS Equipment-Pricing'!J61</f>
        <v>0</v>
      </c>
      <c r="E16" s="279">
        <f t="shared" si="0"/>
        <v>0</v>
      </c>
      <c r="F16" s="247"/>
    </row>
    <row r="17" spans="1:6" s="275" customFormat="1" x14ac:dyDescent="0.3">
      <c r="A17" s="274">
        <f t="shared" si="1"/>
        <v>6</v>
      </c>
      <c r="B17" s="321" t="str">
        <f>'PARCS Equipment-Pricing'!B62</f>
        <v>Barrier Gate (Standard Length)</v>
      </c>
      <c r="C17" s="54">
        <f>'PARCS Equipment-Pricing'!C62</f>
        <v>6</v>
      </c>
      <c r="D17" s="278">
        <f>'PARCS Equipment-Pricing'!J62</f>
        <v>0</v>
      </c>
      <c r="E17" s="279">
        <f t="shared" si="0"/>
        <v>0</v>
      </c>
      <c r="F17" s="247"/>
    </row>
    <row r="18" spans="1:6" s="275" customFormat="1" x14ac:dyDescent="0.3">
      <c r="A18" s="274">
        <f t="shared" si="1"/>
        <v>7</v>
      </c>
      <c r="B18" s="321" t="str">
        <f>'PARCS Equipment-Pricing'!B66</f>
        <v>Cashier Station</v>
      </c>
      <c r="C18" s="54">
        <f>'PARCS Equipment-Pricing'!C66</f>
        <v>1</v>
      </c>
      <c r="D18" s="278">
        <f>'PARCS Equipment-Pricing'!J66</f>
        <v>0</v>
      </c>
      <c r="E18" s="279">
        <f t="shared" ref="E18:E23" si="2">C18*D18</f>
        <v>0</v>
      </c>
      <c r="F18" s="247"/>
    </row>
    <row r="19" spans="1:6" s="275" customFormat="1" x14ac:dyDescent="0.3">
      <c r="A19" s="274">
        <f t="shared" si="1"/>
        <v>8</v>
      </c>
      <c r="B19" s="321" t="str">
        <f>'PARCS Equipment-Pricing'!B68</f>
        <v>EMV Reader with PIN Pad</v>
      </c>
      <c r="C19" s="54">
        <f>'PARCS Equipment-Pricing'!C68</f>
        <v>4</v>
      </c>
      <c r="D19" s="278">
        <f>'PARCS Equipment-Pricing'!J68</f>
        <v>0</v>
      </c>
      <c r="E19" s="279">
        <f t="shared" si="2"/>
        <v>0</v>
      </c>
      <c r="F19" s="247"/>
    </row>
    <row r="20" spans="1:6" s="275" customFormat="1" x14ac:dyDescent="0.3">
      <c r="A20" s="274">
        <f t="shared" si="1"/>
        <v>9</v>
      </c>
      <c r="B20" s="321" t="str">
        <f>'PARCS Equipment-Pricing'!B69</f>
        <v>Entry Station with Intercom</v>
      </c>
      <c r="C20" s="54">
        <f>'PARCS Equipment-Pricing'!C69</f>
        <v>1</v>
      </c>
      <c r="D20" s="278">
        <f>'PARCS Equipment-Pricing'!J69</f>
        <v>0</v>
      </c>
      <c r="E20" s="279">
        <f t="shared" si="2"/>
        <v>0</v>
      </c>
      <c r="F20" s="247"/>
    </row>
    <row r="21" spans="1:6" s="275" customFormat="1" x14ac:dyDescent="0.3">
      <c r="A21" s="274">
        <f t="shared" si="1"/>
        <v>10</v>
      </c>
      <c r="B21" s="321" t="str">
        <f>'PARCS Equipment-Pricing'!B70</f>
        <v>Express Exit Station with Intercom</v>
      </c>
      <c r="C21" s="54">
        <f>'PARCS Equipment-Pricing'!C70</f>
        <v>1</v>
      </c>
      <c r="D21" s="278">
        <f>'PARCS Equipment-Pricing'!J70</f>
        <v>0</v>
      </c>
      <c r="E21" s="279">
        <f t="shared" si="2"/>
        <v>0</v>
      </c>
      <c r="F21" s="247"/>
    </row>
    <row r="22" spans="1:6" s="275" customFormat="1" x14ac:dyDescent="0.3">
      <c r="A22" s="274">
        <f t="shared" si="1"/>
        <v>11</v>
      </c>
      <c r="B22" s="321" t="str">
        <f>'PARCS Equipment-Pricing'!B71</f>
        <v xml:space="preserve">Intercom </v>
      </c>
      <c r="C22" s="54">
        <f>'PARCS Equipment-Pricing'!C71</f>
        <v>4</v>
      </c>
      <c r="D22" s="278">
        <f>'PARCS Equipment-Pricing'!J71</f>
        <v>0</v>
      </c>
      <c r="E22" s="279">
        <f t="shared" si="2"/>
        <v>0</v>
      </c>
      <c r="F22" s="247"/>
    </row>
    <row r="23" spans="1:6" s="275" customFormat="1" x14ac:dyDescent="0.3">
      <c r="A23" s="274">
        <f t="shared" si="1"/>
        <v>12</v>
      </c>
      <c r="B23" s="321" t="str">
        <f>'PARCS Equipment-Pricing'!B72</f>
        <v>Lane Dynamic Sign</v>
      </c>
      <c r="C23" s="54">
        <f>'PARCS Equipment-Pricing'!C72</f>
        <v>1</v>
      </c>
      <c r="D23" s="278">
        <f>'PARCS Equipment-Pricing'!J72</f>
        <v>0</v>
      </c>
      <c r="E23" s="279">
        <f t="shared" si="2"/>
        <v>0</v>
      </c>
      <c r="F23" s="247"/>
    </row>
    <row r="24" spans="1:6" s="275" customFormat="1" x14ac:dyDescent="0.3">
      <c r="A24" s="274">
        <f t="shared" si="1"/>
        <v>13</v>
      </c>
      <c r="B24" s="321" t="str">
        <f>'PARCS Equipment-Pricing'!B73</f>
        <v>Lane Status Light (Open/Closed)</v>
      </c>
      <c r="C24" s="54">
        <f>'PARCS Equipment-Pricing'!C73</f>
        <v>6</v>
      </c>
      <c r="D24" s="278">
        <f>'PARCS Equipment-Pricing'!J73</f>
        <v>0</v>
      </c>
      <c r="E24" s="279">
        <f>C24*D24</f>
        <v>0</v>
      </c>
      <c r="F24" s="247"/>
    </row>
    <row r="25" spans="1:6" s="275" customFormat="1" x14ac:dyDescent="0.3">
      <c r="A25" s="274">
        <f t="shared" si="1"/>
        <v>14</v>
      </c>
      <c r="B25" s="321" t="str">
        <f>'PARCS Equipment-Pricing'!B74</f>
        <v>LPR Camera</v>
      </c>
      <c r="C25" s="54">
        <f>'PARCS Equipment-Pricing'!C74</f>
        <v>4</v>
      </c>
      <c r="D25" s="278">
        <f>'PARCS Equipment-Pricing'!J74</f>
        <v>0</v>
      </c>
      <c r="E25" s="279">
        <f t="shared" ref="E25:E32" si="3">C25*D25</f>
        <v>0</v>
      </c>
      <c r="F25" s="247"/>
    </row>
    <row r="26" spans="1:6" s="275" customFormat="1" x14ac:dyDescent="0.3">
      <c r="A26" s="274">
        <f t="shared" si="1"/>
        <v>15</v>
      </c>
      <c r="B26" s="321" t="str">
        <f>'PARCS Equipment-Pricing'!B75</f>
        <v>Pinhole Camera</v>
      </c>
      <c r="C26" s="54">
        <f>'PARCS Equipment-Pricing'!C75</f>
        <v>4</v>
      </c>
      <c r="D26" s="278">
        <f>'PARCS Equipment-Pricing'!J75</f>
        <v>0</v>
      </c>
      <c r="E26" s="279">
        <f t="shared" si="3"/>
        <v>0</v>
      </c>
      <c r="F26" s="247"/>
    </row>
    <row r="27" spans="1:6" s="275" customFormat="1" x14ac:dyDescent="0.3">
      <c r="A27" s="274">
        <f t="shared" si="1"/>
        <v>16</v>
      </c>
      <c r="B27" s="321" t="str">
        <f>'PARCS Equipment-Pricing'!B76</f>
        <v>Proximity Card Reader</v>
      </c>
      <c r="C27" s="54">
        <f>'PARCS Equipment-Pricing'!C76</f>
        <v>4</v>
      </c>
      <c r="D27" s="278">
        <f>'PARCS Equipment-Pricing'!J76</f>
        <v>0</v>
      </c>
      <c r="E27" s="279">
        <f t="shared" si="3"/>
        <v>0</v>
      </c>
      <c r="F27" s="247"/>
    </row>
    <row r="28" spans="1:6" s="275" customFormat="1" x14ac:dyDescent="0.3">
      <c r="A28" s="274">
        <f t="shared" si="1"/>
        <v>17</v>
      </c>
      <c r="B28" s="321" t="str">
        <f>'PARCS Equipment-Pricing'!B78</f>
        <v>Shuttle Bus Lane Barrier Gate</v>
      </c>
      <c r="C28" s="54">
        <f>'PARCS Equipment-Pricing'!C78</f>
        <v>2</v>
      </c>
      <c r="D28" s="278">
        <f>'PARCS Equipment-Pricing'!J78</f>
        <v>0</v>
      </c>
      <c r="E28" s="279">
        <f t="shared" si="3"/>
        <v>0</v>
      </c>
      <c r="F28" s="247"/>
    </row>
    <row r="29" spans="1:6" s="275" customFormat="1" x14ac:dyDescent="0.3">
      <c r="A29" s="274">
        <f t="shared" si="1"/>
        <v>18</v>
      </c>
      <c r="B29" s="321" t="str">
        <f>'PARCS Equipment-Pricing'!B79</f>
        <v>Shuttle Bus Lane Detection Device</v>
      </c>
      <c r="C29" s="54">
        <f>'PARCS Equipment-Pricing'!C79</f>
        <v>4</v>
      </c>
      <c r="D29" s="278">
        <f>'PARCS Equipment-Pricing'!J79</f>
        <v>0</v>
      </c>
      <c r="E29" s="279">
        <f t="shared" si="3"/>
        <v>0</v>
      </c>
      <c r="F29" s="247"/>
    </row>
    <row r="30" spans="1:6" s="275" customFormat="1" x14ac:dyDescent="0.3">
      <c r="A30" s="274">
        <f t="shared" si="1"/>
        <v>19</v>
      </c>
      <c r="B30" s="321" t="str">
        <f>'PARCS Equipment-Pricing'!B82</f>
        <v>Transaction Panel incl Ticket Transport &amp; Intercom</v>
      </c>
      <c r="C30" s="54">
        <f>'PARCS Equipment-Pricing'!C82</f>
        <v>1</v>
      </c>
      <c r="D30" s="278">
        <f>'PARCS Equipment-Pricing'!J82</f>
        <v>0</v>
      </c>
      <c r="E30" s="279">
        <f t="shared" si="3"/>
        <v>0</v>
      </c>
      <c r="F30" s="247"/>
    </row>
    <row r="31" spans="1:6" s="275" customFormat="1" x14ac:dyDescent="0.3">
      <c r="A31" s="274">
        <f t="shared" si="1"/>
        <v>20</v>
      </c>
      <c r="B31" s="321" t="str">
        <f>'PARCS Equipment-Pricing'!B83</f>
        <v>UPS</v>
      </c>
      <c r="C31" s="54">
        <f>'PARCS Equipment-Pricing'!C83</f>
        <v>4</v>
      </c>
      <c r="D31" s="278">
        <f>'PARCS Equipment-Pricing'!J83</f>
        <v>0</v>
      </c>
      <c r="E31" s="279">
        <f t="shared" si="3"/>
        <v>0</v>
      </c>
      <c r="F31" s="247"/>
    </row>
    <row r="32" spans="1:6" s="275" customFormat="1" ht="15" thickBot="1" x14ac:dyDescent="0.35">
      <c r="A32" s="274">
        <f t="shared" si="1"/>
        <v>21</v>
      </c>
      <c r="B32" s="297" t="str">
        <f>'PARCS Equipment-Pricing'!B84</f>
        <v>Vehicle Detection Device (Loop)</v>
      </c>
      <c r="C32" s="280">
        <f>'PARCS Equipment-Pricing'!C84</f>
        <v>12</v>
      </c>
      <c r="D32" s="281">
        <f>'PARCS Equipment-Pricing'!J84</f>
        <v>0</v>
      </c>
      <c r="E32" s="282">
        <f t="shared" si="3"/>
        <v>0</v>
      </c>
      <c r="F32" s="247"/>
    </row>
    <row r="33" spans="1:6" s="275" customFormat="1" ht="15" thickBot="1" x14ac:dyDescent="0.35">
      <c r="A33" s="274">
        <f>A32+1</f>
        <v>22</v>
      </c>
      <c r="B33" s="331" t="s">
        <v>101</v>
      </c>
      <c r="C33" s="283">
        <f>SUM(C12:C32)</f>
        <v>74</v>
      </c>
      <c r="D33" s="284"/>
      <c r="E33" s="187">
        <f>SUM(E12:E32)</f>
        <v>0</v>
      </c>
      <c r="F33" s="247"/>
    </row>
    <row r="34" spans="1:6" s="275" customFormat="1" x14ac:dyDescent="0.3">
      <c r="A34" s="274"/>
      <c r="B34" s="512" t="s">
        <v>181</v>
      </c>
      <c r="C34" s="452"/>
      <c r="D34" s="453"/>
      <c r="E34" s="330">
        <f>0.095*E33</f>
        <v>0</v>
      </c>
      <c r="F34" s="247"/>
    </row>
    <row r="35" spans="1:6" s="275" customFormat="1" ht="15" thickBot="1" x14ac:dyDescent="0.35">
      <c r="A35" s="274"/>
      <c r="B35" s="492" t="s">
        <v>122</v>
      </c>
      <c r="C35" s="493"/>
      <c r="D35" s="493"/>
      <c r="E35" s="108">
        <f>SUM(E33:E34)</f>
        <v>0</v>
      </c>
      <c r="F35" s="247"/>
    </row>
    <row r="36" spans="1:6" x14ac:dyDescent="0.3">
      <c r="A36" s="137">
        <f>A33+1</f>
        <v>23</v>
      </c>
      <c r="B36" s="469" t="s">
        <v>54</v>
      </c>
      <c r="C36" s="470"/>
      <c r="D36" s="488"/>
      <c r="E36" s="261">
        <v>0</v>
      </c>
      <c r="F36" s="1"/>
    </row>
    <row r="37" spans="1:6" x14ac:dyDescent="0.3">
      <c r="A37" s="137">
        <f t="shared" ref="A37:A45" si="4">A36+1</f>
        <v>24</v>
      </c>
      <c r="B37" s="471" t="s">
        <v>22</v>
      </c>
      <c r="C37" s="472"/>
      <c r="D37" s="475"/>
      <c r="E37" s="261">
        <v>0</v>
      </c>
      <c r="F37" s="1"/>
    </row>
    <row r="38" spans="1:6" x14ac:dyDescent="0.3">
      <c r="A38" s="137">
        <f t="shared" si="4"/>
        <v>25</v>
      </c>
      <c r="B38" s="476" t="s">
        <v>13</v>
      </c>
      <c r="C38" s="477"/>
      <c r="D38" s="477"/>
      <c r="E38" s="261">
        <v>0</v>
      </c>
      <c r="F38" s="1"/>
    </row>
    <row r="39" spans="1:6" x14ac:dyDescent="0.3">
      <c r="A39" s="137">
        <f t="shared" si="4"/>
        <v>26</v>
      </c>
      <c r="B39" s="471" t="s">
        <v>45</v>
      </c>
      <c r="C39" s="472"/>
      <c r="D39" s="475"/>
      <c r="E39" s="262">
        <v>0</v>
      </c>
      <c r="F39" s="1"/>
    </row>
    <row r="40" spans="1:6" x14ac:dyDescent="0.3">
      <c r="A40" s="137">
        <f t="shared" si="4"/>
        <v>27</v>
      </c>
      <c r="B40" s="471" t="s">
        <v>119</v>
      </c>
      <c r="C40" s="472"/>
      <c r="D40" s="475"/>
      <c r="E40" s="262">
        <v>0</v>
      </c>
      <c r="F40" s="1"/>
    </row>
    <row r="41" spans="1:6" x14ac:dyDescent="0.3">
      <c r="A41" s="137">
        <f t="shared" si="4"/>
        <v>28</v>
      </c>
      <c r="B41" s="478" t="s">
        <v>55</v>
      </c>
      <c r="C41" s="479"/>
      <c r="D41" s="479"/>
      <c r="E41" s="262">
        <v>0</v>
      </c>
      <c r="F41" s="1"/>
    </row>
    <row r="42" spans="1:6" x14ac:dyDescent="0.3">
      <c r="A42" s="137">
        <f t="shared" si="4"/>
        <v>29</v>
      </c>
      <c r="B42" s="390" t="s">
        <v>175</v>
      </c>
      <c r="C42" s="391"/>
      <c r="D42" s="391"/>
      <c r="E42" s="262">
        <v>0</v>
      </c>
      <c r="F42" s="1"/>
    </row>
    <row r="43" spans="1:6" ht="15" thickBot="1" x14ac:dyDescent="0.35">
      <c r="A43" s="137">
        <f t="shared" si="4"/>
        <v>30</v>
      </c>
      <c r="B43" s="467" t="s">
        <v>121</v>
      </c>
      <c r="C43" s="468"/>
      <c r="D43" s="468"/>
      <c r="E43" s="108">
        <f>SUM(E36:E42)</f>
        <v>0</v>
      </c>
      <c r="F43" s="1"/>
    </row>
    <row r="44" spans="1:6" ht="15" thickBot="1" x14ac:dyDescent="0.35">
      <c r="A44" s="137">
        <f t="shared" si="4"/>
        <v>31</v>
      </c>
      <c r="B44" s="371" t="s">
        <v>120</v>
      </c>
      <c r="C44" s="466"/>
      <c r="D44" s="92">
        <v>0.1</v>
      </c>
      <c r="E44" s="285">
        <f>D44*E43</f>
        <v>0</v>
      </c>
      <c r="F44" s="1"/>
    </row>
    <row r="45" spans="1:6" ht="15" thickBot="1" x14ac:dyDescent="0.35">
      <c r="A45" s="137">
        <f t="shared" si="4"/>
        <v>32</v>
      </c>
      <c r="B45" s="473" t="s">
        <v>64</v>
      </c>
      <c r="C45" s="474"/>
      <c r="D45" s="474"/>
      <c r="E45" s="285">
        <f>E35+E43+E44</f>
        <v>0</v>
      </c>
      <c r="F45" s="1"/>
    </row>
    <row r="46" spans="1:6" x14ac:dyDescent="0.3">
      <c r="A46" s="14"/>
      <c r="B46" s="87"/>
      <c r="C46" s="84"/>
      <c r="D46" s="66"/>
      <c r="E46" s="66"/>
      <c r="F46" s="7"/>
    </row>
    <row r="47" spans="1:6" x14ac:dyDescent="0.3">
      <c r="A47" s="14"/>
      <c r="B47" s="270" t="s">
        <v>86</v>
      </c>
      <c r="C47" s="267"/>
      <c r="D47" s="267"/>
      <c r="E47" s="268"/>
      <c r="F47" s="7"/>
    </row>
    <row r="48" spans="1:6" ht="54.75" customHeight="1" x14ac:dyDescent="0.3">
      <c r="A48" s="14"/>
      <c r="B48" s="489"/>
      <c r="C48" s="490"/>
      <c r="D48" s="490"/>
      <c r="E48" s="491"/>
      <c r="F48" s="7"/>
    </row>
    <row r="49" spans="1:6" x14ac:dyDescent="0.3">
      <c r="A49" s="14"/>
      <c r="B49" s="333"/>
      <c r="C49" s="333"/>
      <c r="D49" s="333"/>
      <c r="E49" s="333"/>
      <c r="F49" s="7"/>
    </row>
    <row r="50" spans="1:6" s="286" customFormat="1" x14ac:dyDescent="0.3">
      <c r="A50" s="494" t="s">
        <v>183</v>
      </c>
      <c r="B50" s="494"/>
      <c r="C50" s="494"/>
      <c r="D50" s="494"/>
      <c r="E50" s="494"/>
      <c r="F50" s="31"/>
    </row>
    <row r="51" spans="1:6" s="286" customFormat="1" x14ac:dyDescent="0.3">
      <c r="A51" s="320"/>
      <c r="B51" s="320"/>
      <c r="C51" s="320"/>
      <c r="D51" s="320"/>
      <c r="E51" s="320"/>
      <c r="F51" s="31"/>
    </row>
    <row r="52" spans="1:6" s="286" customFormat="1" ht="15" thickBot="1" x14ac:dyDescent="0.35">
      <c r="A52" s="45"/>
      <c r="B52" s="287" t="s">
        <v>123</v>
      </c>
      <c r="C52" s="288"/>
      <c r="D52" s="39"/>
      <c r="E52" s="39"/>
      <c r="F52" s="39"/>
    </row>
    <row r="53" spans="1:6" s="286" customFormat="1" ht="15" thickBot="1" x14ac:dyDescent="0.35">
      <c r="A53" s="45"/>
      <c r="B53" s="289" t="s">
        <v>25</v>
      </c>
      <c r="C53" s="290" t="s">
        <v>26</v>
      </c>
      <c r="D53" s="291" t="s">
        <v>31</v>
      </c>
      <c r="E53" s="292" t="s">
        <v>32</v>
      </c>
      <c r="F53" s="39"/>
    </row>
    <row r="54" spans="1:6" s="286" customFormat="1" x14ac:dyDescent="0.3">
      <c r="A54" s="45">
        <v>1</v>
      </c>
      <c r="B54" s="319" t="str">
        <f>'PARCS Equipment-Pricing'!B61</f>
        <v>Bar Code Reader</v>
      </c>
      <c r="C54" s="59">
        <f>'PARCS Equipment-Pricing'!D61</f>
        <v>1</v>
      </c>
      <c r="D54" s="293">
        <f>'PARCS Equipment-Pricing'!J61</f>
        <v>0</v>
      </c>
      <c r="E54" s="294">
        <f>C54*D54</f>
        <v>0</v>
      </c>
      <c r="F54" s="39"/>
    </row>
    <row r="55" spans="1:6" s="286" customFormat="1" x14ac:dyDescent="0.3">
      <c r="A55" s="45">
        <f>A54+1</f>
        <v>2</v>
      </c>
      <c r="B55" s="318" t="str">
        <f>'PARCS Equipment-Pricing'!B67</f>
        <v>Pay-on-Foot Device</v>
      </c>
      <c r="C55" s="188">
        <f>'PARCS Equipment-Pricing'!D67</f>
        <v>1</v>
      </c>
      <c r="D55" s="295">
        <f>'PARCS Equipment-Pricing'!J67</f>
        <v>0</v>
      </c>
      <c r="E55" s="296">
        <f>C55*D55</f>
        <v>0</v>
      </c>
      <c r="F55" s="39"/>
    </row>
    <row r="56" spans="1:6" s="286" customFormat="1" x14ac:dyDescent="0.3">
      <c r="A56" s="45">
        <f t="shared" ref="A56:A59" si="5">A55+1</f>
        <v>3</v>
      </c>
      <c r="B56" s="318" t="str">
        <f>'PARCS Equipment-Pricing'!B68</f>
        <v>EMV Reader with PIN Pad</v>
      </c>
      <c r="C56" s="188">
        <f>'PARCS Equipment-Pricing'!D68</f>
        <v>1</v>
      </c>
      <c r="D56" s="295">
        <f>'PARCS Equipment-Pricing'!J68</f>
        <v>0</v>
      </c>
      <c r="E56" s="296">
        <f t="shared" ref="E56" si="6">C56*D56</f>
        <v>0</v>
      </c>
      <c r="F56" s="39"/>
    </row>
    <row r="57" spans="1:6" s="286" customFormat="1" x14ac:dyDescent="0.3">
      <c r="A57" s="45">
        <f t="shared" si="5"/>
        <v>4</v>
      </c>
      <c r="B57" s="318" t="str">
        <f>'PARCS Equipment-Pricing'!B75</f>
        <v>Pinhole Camera</v>
      </c>
      <c r="C57" s="188">
        <f>'PARCS Equipment-Pricing'!D75</f>
        <v>1</v>
      </c>
      <c r="D57" s="295">
        <f>'PARCS Equipment-Pricing'!J75</f>
        <v>0</v>
      </c>
      <c r="E57" s="296">
        <f t="shared" ref="E57" si="7">C57*D57</f>
        <v>0</v>
      </c>
      <c r="F57" s="39"/>
    </row>
    <row r="58" spans="1:6" s="286" customFormat="1" x14ac:dyDescent="0.3">
      <c r="A58" s="45">
        <f t="shared" si="5"/>
        <v>5</v>
      </c>
      <c r="B58" s="318" t="str">
        <f>'PARCS Equipment-Pricing'!B83</f>
        <v>UPS</v>
      </c>
      <c r="C58" s="188">
        <f>'PARCS Equipment-Pricing'!D83</f>
        <v>1</v>
      </c>
      <c r="D58" s="295">
        <f>'PARCS Equipment-Pricing'!J83</f>
        <v>0</v>
      </c>
      <c r="E58" s="296">
        <f t="shared" ref="E58" si="8">C58*D58</f>
        <v>0</v>
      </c>
      <c r="F58" s="39"/>
    </row>
    <row r="59" spans="1:6" s="286" customFormat="1" ht="15" thickBot="1" x14ac:dyDescent="0.35">
      <c r="A59" s="45">
        <f t="shared" si="5"/>
        <v>6</v>
      </c>
      <c r="B59" s="297" t="s">
        <v>124</v>
      </c>
      <c r="C59" s="263">
        <v>0</v>
      </c>
      <c r="D59" s="264">
        <v>0</v>
      </c>
      <c r="E59" s="265">
        <v>0</v>
      </c>
      <c r="F59" s="39"/>
    </row>
    <row r="60" spans="1:6" s="286" customFormat="1" ht="15" thickBot="1" x14ac:dyDescent="0.35">
      <c r="A60" s="45"/>
      <c r="B60" s="331" t="s">
        <v>101</v>
      </c>
      <c r="C60" s="283">
        <f>SUM(C54:C59)</f>
        <v>5</v>
      </c>
      <c r="D60" s="284"/>
      <c r="E60" s="342">
        <f>SUM(E54:E59)</f>
        <v>0</v>
      </c>
      <c r="F60" s="39"/>
    </row>
    <row r="61" spans="1:6" s="286" customFormat="1" x14ac:dyDescent="0.3">
      <c r="A61" s="45"/>
      <c r="B61" s="512" t="s">
        <v>181</v>
      </c>
      <c r="C61" s="452"/>
      <c r="D61" s="453"/>
      <c r="E61" s="343">
        <f>0.095*E60</f>
        <v>0</v>
      </c>
      <c r="F61" s="39"/>
    </row>
    <row r="62" spans="1:6" s="286" customFormat="1" ht="15" thickBot="1" x14ac:dyDescent="0.35">
      <c r="A62" s="45">
        <f>A59+1</f>
        <v>7</v>
      </c>
      <c r="B62" s="467" t="s">
        <v>122</v>
      </c>
      <c r="C62" s="468"/>
      <c r="D62" s="513"/>
      <c r="E62" s="332">
        <f>SUM(E60:E61)</f>
        <v>0</v>
      </c>
      <c r="F62" s="39"/>
    </row>
    <row r="63" spans="1:6" s="286" customFormat="1" x14ac:dyDescent="0.3">
      <c r="A63" s="45">
        <f t="shared" ref="A63:A72" si="9">A62+1</f>
        <v>8</v>
      </c>
      <c r="B63" s="469" t="s">
        <v>54</v>
      </c>
      <c r="C63" s="470"/>
      <c r="D63" s="470"/>
      <c r="E63" s="266">
        <v>0</v>
      </c>
      <c r="F63" s="39"/>
    </row>
    <row r="64" spans="1:6" s="286" customFormat="1" x14ac:dyDescent="0.3">
      <c r="A64" s="45">
        <f t="shared" si="9"/>
        <v>9</v>
      </c>
      <c r="B64" s="471" t="s">
        <v>22</v>
      </c>
      <c r="C64" s="472"/>
      <c r="D64" s="472"/>
      <c r="E64" s="262">
        <v>0</v>
      </c>
      <c r="F64" s="39"/>
    </row>
    <row r="65" spans="1:6" s="286" customFormat="1" x14ac:dyDescent="0.3">
      <c r="A65" s="45">
        <f t="shared" si="9"/>
        <v>10</v>
      </c>
      <c r="B65" s="471" t="s">
        <v>13</v>
      </c>
      <c r="C65" s="472"/>
      <c r="D65" s="472"/>
      <c r="E65" s="262">
        <v>0</v>
      </c>
      <c r="F65" s="39"/>
    </row>
    <row r="66" spans="1:6" s="286" customFormat="1" x14ac:dyDescent="0.3">
      <c r="A66" s="45">
        <f t="shared" si="9"/>
        <v>11</v>
      </c>
      <c r="B66" s="471" t="s">
        <v>45</v>
      </c>
      <c r="C66" s="472"/>
      <c r="D66" s="472"/>
      <c r="E66" s="262">
        <v>0</v>
      </c>
      <c r="F66" s="39"/>
    </row>
    <row r="67" spans="1:6" s="286" customFormat="1" x14ac:dyDescent="0.3">
      <c r="A67" s="45">
        <f t="shared" si="9"/>
        <v>12</v>
      </c>
      <c r="B67" s="471" t="s">
        <v>119</v>
      </c>
      <c r="C67" s="472"/>
      <c r="D67" s="472"/>
      <c r="E67" s="262">
        <v>0</v>
      </c>
      <c r="F67" s="39"/>
    </row>
    <row r="68" spans="1:6" s="286" customFormat="1" x14ac:dyDescent="0.3">
      <c r="A68" s="45">
        <f t="shared" si="9"/>
        <v>13</v>
      </c>
      <c r="B68" s="471" t="s">
        <v>55</v>
      </c>
      <c r="C68" s="472"/>
      <c r="D68" s="472"/>
      <c r="E68" s="262">
        <v>0</v>
      </c>
      <c r="F68" s="39"/>
    </row>
    <row r="69" spans="1:6" s="286" customFormat="1" x14ac:dyDescent="0.3">
      <c r="A69" s="45">
        <f t="shared" si="9"/>
        <v>14</v>
      </c>
      <c r="B69" s="497" t="s">
        <v>175</v>
      </c>
      <c r="C69" s="498"/>
      <c r="D69" s="498"/>
      <c r="E69" s="262">
        <v>0</v>
      </c>
      <c r="F69" s="39"/>
    </row>
    <row r="70" spans="1:6" s="286" customFormat="1" ht="15" thickBot="1" x14ac:dyDescent="0.35">
      <c r="A70" s="45">
        <f t="shared" si="9"/>
        <v>15</v>
      </c>
      <c r="B70" s="492" t="s">
        <v>121</v>
      </c>
      <c r="C70" s="493"/>
      <c r="D70" s="493"/>
      <c r="E70" s="106">
        <f>SUM(E63:E69)</f>
        <v>0</v>
      </c>
      <c r="F70" s="39"/>
    </row>
    <row r="71" spans="1:6" s="286" customFormat="1" ht="15" thickBot="1" x14ac:dyDescent="0.35">
      <c r="A71" s="45">
        <f t="shared" si="9"/>
        <v>16</v>
      </c>
      <c r="B71" s="371" t="s">
        <v>120</v>
      </c>
      <c r="C71" s="466"/>
      <c r="D71" s="92">
        <v>0.1</v>
      </c>
      <c r="E71" s="109">
        <f>D71*E70</f>
        <v>0</v>
      </c>
      <c r="F71" s="39"/>
    </row>
    <row r="72" spans="1:6" s="286" customFormat="1" ht="15" thickBot="1" x14ac:dyDescent="0.35">
      <c r="A72" s="45">
        <f t="shared" si="9"/>
        <v>17</v>
      </c>
      <c r="B72" s="467" t="s">
        <v>64</v>
      </c>
      <c r="C72" s="468"/>
      <c r="D72" s="468"/>
      <c r="E72" s="55">
        <f>E62+E70+E71</f>
        <v>0</v>
      </c>
      <c r="F72" s="39"/>
    </row>
    <row r="73" spans="1:6" s="286" customFormat="1" x14ac:dyDescent="0.3">
      <c r="A73" s="45"/>
      <c r="B73" s="68"/>
      <c r="C73" s="68"/>
      <c r="D73" s="68"/>
      <c r="E73" s="66"/>
      <c r="F73" s="39"/>
    </row>
    <row r="74" spans="1:6" s="286" customFormat="1" ht="15" customHeight="1" x14ac:dyDescent="0.3">
      <c r="A74" s="45"/>
      <c r="B74" s="269" t="s">
        <v>87</v>
      </c>
      <c r="C74" s="298"/>
      <c r="D74" s="298"/>
      <c r="E74" s="299"/>
      <c r="F74" s="39"/>
    </row>
    <row r="75" spans="1:6" ht="75" customHeight="1" x14ac:dyDescent="0.3">
      <c r="A75" s="129"/>
      <c r="B75" s="489"/>
      <c r="C75" s="490"/>
      <c r="D75" s="490"/>
      <c r="E75" s="491"/>
      <c r="F75" s="1"/>
    </row>
    <row r="76" spans="1:6" ht="15" customHeight="1" x14ac:dyDescent="0.3">
      <c r="A76" s="129"/>
      <c r="B76" s="2"/>
      <c r="C76" s="53"/>
      <c r="D76" s="1"/>
      <c r="E76" s="1"/>
      <c r="F76" s="1"/>
    </row>
    <row r="77" spans="1:6" s="286" customFormat="1" ht="15" thickBot="1" x14ac:dyDescent="0.35">
      <c r="A77" s="45"/>
      <c r="B77" s="287" t="s">
        <v>116</v>
      </c>
      <c r="C77" s="288"/>
      <c r="D77" s="39"/>
      <c r="E77" s="39"/>
      <c r="F77" s="39"/>
    </row>
    <row r="78" spans="1:6" s="286" customFormat="1" ht="15" thickBot="1" x14ac:dyDescent="0.35">
      <c r="A78" s="45"/>
      <c r="B78" s="289" t="s">
        <v>25</v>
      </c>
      <c r="C78" s="290" t="s">
        <v>26</v>
      </c>
      <c r="D78" s="291" t="s">
        <v>31</v>
      </c>
      <c r="E78" s="292" t="s">
        <v>32</v>
      </c>
      <c r="F78" s="39"/>
    </row>
    <row r="79" spans="1:6" s="286" customFormat="1" x14ac:dyDescent="0.3">
      <c r="A79" s="45">
        <v>1</v>
      </c>
      <c r="B79" s="300" t="str">
        <f>'PARCS Equipment-Pricing'!B57</f>
        <v>AVI Antenna (AA3152 Amtech Universal Toll Antenna)</v>
      </c>
      <c r="C79" s="86">
        <f>'PARCS Equipment-Pricing'!E57</f>
        <v>1</v>
      </c>
      <c r="D79" s="123">
        <f>'PARCS Equipment-Pricing'!J57</f>
        <v>0</v>
      </c>
      <c r="E79" s="124">
        <f t="shared" ref="E79:E83" si="10">C79*D79</f>
        <v>0</v>
      </c>
      <c r="F79" s="39"/>
    </row>
    <row r="80" spans="1:6" s="286" customFormat="1" x14ac:dyDescent="0.3">
      <c r="A80" s="45">
        <f>A79+1</f>
        <v>2</v>
      </c>
      <c r="B80" s="301" t="str">
        <f>'PARCS Equipment-Pricing'!B58</f>
        <v>AVI Reader (Transcore Encompass 5 Multi-Protocol)</v>
      </c>
      <c r="C80" s="85">
        <f>'PARCS Equipment-Pricing'!E58</f>
        <v>1</v>
      </c>
      <c r="D80" s="149">
        <f>'PARCS Equipment-Pricing'!J58</f>
        <v>0</v>
      </c>
      <c r="E80" s="150">
        <f t="shared" si="10"/>
        <v>0</v>
      </c>
      <c r="F80" s="39"/>
    </row>
    <row r="81" spans="1:6" s="286" customFormat="1" x14ac:dyDescent="0.3">
      <c r="A81" s="45">
        <f t="shared" ref="A81:A89" si="11">A80+1</f>
        <v>3</v>
      </c>
      <c r="B81" s="301" t="str">
        <f>'PARCS Equipment-Pricing'!B61</f>
        <v>Bar Code Reader</v>
      </c>
      <c r="C81" s="85">
        <f>'PARCS Equipment-Pricing'!E61</f>
        <v>1</v>
      </c>
      <c r="D81" s="149">
        <f>'PARCS Equipment-Pricing'!J61</f>
        <v>0</v>
      </c>
      <c r="E81" s="150">
        <f t="shared" si="10"/>
        <v>0</v>
      </c>
      <c r="F81" s="39"/>
    </row>
    <row r="82" spans="1:6" s="286" customFormat="1" x14ac:dyDescent="0.3">
      <c r="A82" s="45">
        <f t="shared" si="11"/>
        <v>4</v>
      </c>
      <c r="B82" s="301" t="str">
        <f>'PARCS Equipment-Pricing'!B62</f>
        <v>Barrier Gate (Standard Length)</v>
      </c>
      <c r="C82" s="85">
        <f>'PARCS Equipment-Pricing'!E62</f>
        <v>1</v>
      </c>
      <c r="D82" s="149">
        <f>'PARCS Equipment-Pricing'!J62</f>
        <v>0</v>
      </c>
      <c r="E82" s="150">
        <f t="shared" si="10"/>
        <v>0</v>
      </c>
      <c r="F82" s="39"/>
    </row>
    <row r="83" spans="1:6" s="286" customFormat="1" x14ac:dyDescent="0.3">
      <c r="A83" s="45">
        <f t="shared" si="11"/>
        <v>5</v>
      </c>
      <c r="B83" s="301" t="str">
        <f>'PARCS Equipment-Pricing'!B68</f>
        <v>EMV Reader with PIN Pad</v>
      </c>
      <c r="C83" s="85">
        <f>'PARCS Equipment-Pricing'!E68</f>
        <v>1</v>
      </c>
      <c r="D83" s="149">
        <f>'PARCS Equipment-Pricing'!J68</f>
        <v>0</v>
      </c>
      <c r="E83" s="150">
        <f t="shared" si="10"/>
        <v>0</v>
      </c>
      <c r="F83" s="39"/>
    </row>
    <row r="84" spans="1:6" s="286" customFormat="1" x14ac:dyDescent="0.3">
      <c r="A84" s="45">
        <f t="shared" si="11"/>
        <v>6</v>
      </c>
      <c r="B84" s="301" t="str">
        <f>'PARCS Equipment-Pricing'!B69</f>
        <v>Entry Station with Intercom</v>
      </c>
      <c r="C84" s="85">
        <f>'PARCS Equipment-Pricing'!E69</f>
        <v>1</v>
      </c>
      <c r="D84" s="149">
        <f>'PARCS Equipment-Pricing'!J69</f>
        <v>0</v>
      </c>
      <c r="E84" s="150">
        <f t="shared" ref="E84:E88" si="12">C84*D84</f>
        <v>0</v>
      </c>
      <c r="F84" s="39"/>
    </row>
    <row r="85" spans="1:6" s="286" customFormat="1" x14ac:dyDescent="0.3">
      <c r="A85" s="45">
        <f t="shared" si="11"/>
        <v>7</v>
      </c>
      <c r="B85" s="301" t="str">
        <f>'PARCS Equipment-Pricing'!B73</f>
        <v>Lane Status Light (Open/Closed)</v>
      </c>
      <c r="C85" s="85">
        <f>'PARCS Equipment-Pricing'!E73</f>
        <v>1</v>
      </c>
      <c r="D85" s="149">
        <f>'PARCS Equipment-Pricing'!J73</f>
        <v>0</v>
      </c>
      <c r="E85" s="150">
        <f t="shared" si="12"/>
        <v>0</v>
      </c>
      <c r="F85" s="39"/>
    </row>
    <row r="86" spans="1:6" s="286" customFormat="1" x14ac:dyDescent="0.3">
      <c r="A86" s="45">
        <f t="shared" si="11"/>
        <v>8</v>
      </c>
      <c r="B86" s="301" t="str">
        <f>'PARCS Equipment-Pricing'!B74</f>
        <v>LPR Camera</v>
      </c>
      <c r="C86" s="85">
        <f>'PARCS Equipment-Pricing'!E74</f>
        <v>1</v>
      </c>
      <c r="D86" s="149">
        <f>'PARCS Equipment-Pricing'!J74</f>
        <v>0</v>
      </c>
      <c r="E86" s="150">
        <f t="shared" si="12"/>
        <v>0</v>
      </c>
      <c r="F86" s="39"/>
    </row>
    <row r="87" spans="1:6" s="286" customFormat="1" x14ac:dyDescent="0.3">
      <c r="A87" s="45">
        <f t="shared" si="11"/>
        <v>9</v>
      </c>
      <c r="B87" s="301" t="str">
        <f>'PARCS Equipment-Pricing'!B75</f>
        <v>Pinhole Camera</v>
      </c>
      <c r="C87" s="85">
        <f>'PARCS Equipment-Pricing'!E75</f>
        <v>1</v>
      </c>
      <c r="D87" s="149">
        <f>'PARCS Equipment-Pricing'!J75</f>
        <v>0</v>
      </c>
      <c r="E87" s="150">
        <f t="shared" si="12"/>
        <v>0</v>
      </c>
      <c r="F87" s="39"/>
    </row>
    <row r="88" spans="1:6" s="286" customFormat="1" x14ac:dyDescent="0.3">
      <c r="A88" s="45">
        <f t="shared" si="11"/>
        <v>10</v>
      </c>
      <c r="B88" s="301" t="str">
        <f>'PARCS Equipment-Pricing'!B76</f>
        <v>Proximity Card Reader</v>
      </c>
      <c r="C88" s="85">
        <f>'PARCS Equipment-Pricing'!E76</f>
        <v>1</v>
      </c>
      <c r="D88" s="149">
        <f>'PARCS Equipment-Pricing'!J76</f>
        <v>0</v>
      </c>
      <c r="E88" s="150">
        <f t="shared" si="12"/>
        <v>0</v>
      </c>
      <c r="F88" s="39"/>
    </row>
    <row r="89" spans="1:6" s="286" customFormat="1" x14ac:dyDescent="0.3">
      <c r="A89" s="45">
        <f t="shared" si="11"/>
        <v>11</v>
      </c>
      <c r="B89" s="301" t="str">
        <f>'PARCS Equipment-Pricing'!B83</f>
        <v>UPS</v>
      </c>
      <c r="C89" s="85">
        <f>'PARCS Equipment-Pricing'!E83</f>
        <v>1</v>
      </c>
      <c r="D89" s="149">
        <f>'PARCS Equipment-Pricing'!J83</f>
        <v>0</v>
      </c>
      <c r="E89" s="150">
        <f t="shared" ref="E89:E90" si="13">C89*D89</f>
        <v>0</v>
      </c>
      <c r="F89" s="39"/>
    </row>
    <row r="90" spans="1:6" s="286" customFormat="1" ht="15" thickBot="1" x14ac:dyDescent="0.35">
      <c r="A90" s="45">
        <f>A89+1</f>
        <v>12</v>
      </c>
      <c r="B90" s="302" t="str">
        <f>'PARCS Equipment-Pricing'!B84</f>
        <v>Vehicle Detection Device (Loop)</v>
      </c>
      <c r="C90" s="189">
        <f>'PARCS Equipment-Pricing'!E84</f>
        <v>3</v>
      </c>
      <c r="D90" s="190">
        <f>'PARCS Equipment-Pricing'!J84</f>
        <v>0</v>
      </c>
      <c r="E90" s="191">
        <f t="shared" si="13"/>
        <v>0</v>
      </c>
      <c r="F90" s="39"/>
    </row>
    <row r="91" spans="1:6" s="286" customFormat="1" ht="15" thickBot="1" x14ac:dyDescent="0.35">
      <c r="A91" s="45"/>
      <c r="B91" s="331" t="s">
        <v>101</v>
      </c>
      <c r="C91" s="283">
        <f>SUM(C79:C90)</f>
        <v>14</v>
      </c>
      <c r="D91" s="284"/>
      <c r="E91" s="335">
        <f>SUM(E79:E90)</f>
        <v>0</v>
      </c>
      <c r="F91" s="39"/>
    </row>
    <row r="92" spans="1:6" s="286" customFormat="1" ht="15" thickBot="1" x14ac:dyDescent="0.35">
      <c r="A92" s="45"/>
      <c r="B92" s="512" t="s">
        <v>181</v>
      </c>
      <c r="C92" s="452"/>
      <c r="D92" s="453"/>
      <c r="E92" s="334">
        <f>0.095*E91</f>
        <v>0</v>
      </c>
      <c r="F92" s="39"/>
    </row>
    <row r="93" spans="1:6" s="286" customFormat="1" ht="15" thickBot="1" x14ac:dyDescent="0.35">
      <c r="A93" s="45">
        <f>A90+1</f>
        <v>13</v>
      </c>
      <c r="B93" s="467" t="s">
        <v>122</v>
      </c>
      <c r="C93" s="468"/>
      <c r="D93" s="513"/>
      <c r="E93" s="60">
        <f>SUM(E91:E92)</f>
        <v>0</v>
      </c>
      <c r="F93" s="39"/>
    </row>
    <row r="94" spans="1:6" x14ac:dyDescent="0.3">
      <c r="A94" s="129">
        <f t="shared" ref="A94:A103" si="14">A93+1</f>
        <v>14</v>
      </c>
      <c r="B94" s="481" t="s">
        <v>54</v>
      </c>
      <c r="C94" s="482"/>
      <c r="D94" s="482"/>
      <c r="E94" s="266">
        <v>0</v>
      </c>
      <c r="F94" s="1"/>
    </row>
    <row r="95" spans="1:6" x14ac:dyDescent="0.3">
      <c r="A95" s="129">
        <f t="shared" si="14"/>
        <v>15</v>
      </c>
      <c r="B95" s="471" t="s">
        <v>22</v>
      </c>
      <c r="C95" s="472"/>
      <c r="D95" s="472"/>
      <c r="E95" s="262">
        <v>0</v>
      </c>
      <c r="F95" s="1"/>
    </row>
    <row r="96" spans="1:6" x14ac:dyDescent="0.3">
      <c r="A96" s="129">
        <f t="shared" si="14"/>
        <v>16</v>
      </c>
      <c r="B96" s="471" t="s">
        <v>13</v>
      </c>
      <c r="C96" s="472"/>
      <c r="D96" s="472"/>
      <c r="E96" s="262">
        <v>0</v>
      </c>
      <c r="F96" s="1"/>
    </row>
    <row r="97" spans="1:6" x14ac:dyDescent="0.3">
      <c r="A97" s="129">
        <f t="shared" si="14"/>
        <v>17</v>
      </c>
      <c r="B97" s="471" t="s">
        <v>45</v>
      </c>
      <c r="C97" s="472"/>
      <c r="D97" s="472"/>
      <c r="E97" s="262">
        <v>0</v>
      </c>
      <c r="F97" s="1"/>
    </row>
    <row r="98" spans="1:6" x14ac:dyDescent="0.3">
      <c r="A98" s="129">
        <f t="shared" si="14"/>
        <v>18</v>
      </c>
      <c r="B98" s="471" t="s">
        <v>119</v>
      </c>
      <c r="C98" s="472"/>
      <c r="D98" s="472"/>
      <c r="E98" s="262">
        <v>0</v>
      </c>
      <c r="F98" s="1"/>
    </row>
    <row r="99" spans="1:6" x14ac:dyDescent="0.3">
      <c r="A99" s="129">
        <f t="shared" si="14"/>
        <v>19</v>
      </c>
      <c r="B99" s="471" t="s">
        <v>55</v>
      </c>
      <c r="C99" s="472"/>
      <c r="D99" s="472"/>
      <c r="E99" s="262">
        <v>0</v>
      </c>
      <c r="F99" s="1"/>
    </row>
    <row r="100" spans="1:6" x14ac:dyDescent="0.3">
      <c r="A100" s="129">
        <f t="shared" si="14"/>
        <v>20</v>
      </c>
      <c r="B100" s="495" t="s">
        <v>175</v>
      </c>
      <c r="C100" s="496"/>
      <c r="D100" s="496"/>
      <c r="E100" s="262">
        <v>0</v>
      </c>
      <c r="F100" s="1"/>
    </row>
    <row r="101" spans="1:6" s="286" customFormat="1" ht="15" thickBot="1" x14ac:dyDescent="0.35">
      <c r="A101" s="45">
        <f t="shared" si="14"/>
        <v>21</v>
      </c>
      <c r="B101" s="492" t="s">
        <v>121</v>
      </c>
      <c r="C101" s="493"/>
      <c r="D101" s="493"/>
      <c r="E101" s="108">
        <f>SUM(E94:E100)</f>
        <v>0</v>
      </c>
      <c r="F101" s="39"/>
    </row>
    <row r="102" spans="1:6" s="286" customFormat="1" ht="15" thickBot="1" x14ac:dyDescent="0.35">
      <c r="A102" s="45">
        <f t="shared" si="14"/>
        <v>22</v>
      </c>
      <c r="B102" s="371" t="s">
        <v>120</v>
      </c>
      <c r="C102" s="466"/>
      <c r="D102" s="92">
        <v>0.1</v>
      </c>
      <c r="E102" s="60">
        <f>D102*E101</f>
        <v>0</v>
      </c>
      <c r="F102" s="39"/>
    </row>
    <row r="103" spans="1:6" s="286" customFormat="1" ht="15" thickBot="1" x14ac:dyDescent="0.35">
      <c r="A103" s="45">
        <f t="shared" si="14"/>
        <v>23</v>
      </c>
      <c r="B103" s="473" t="s">
        <v>64</v>
      </c>
      <c r="C103" s="474"/>
      <c r="D103" s="474"/>
      <c r="E103" s="55">
        <f>E93+E101+E102</f>
        <v>0</v>
      </c>
      <c r="F103" s="39"/>
    </row>
    <row r="104" spans="1:6" s="286" customFormat="1" x14ac:dyDescent="0.3">
      <c r="A104" s="45"/>
      <c r="B104" s="68"/>
      <c r="C104" s="68"/>
      <c r="D104" s="68"/>
      <c r="E104" s="66"/>
      <c r="F104" s="39"/>
    </row>
    <row r="105" spans="1:6" s="286" customFormat="1" x14ac:dyDescent="0.3">
      <c r="A105" s="45"/>
      <c r="B105" s="484" t="s">
        <v>88</v>
      </c>
      <c r="C105" s="485"/>
      <c r="D105" s="485"/>
      <c r="E105" s="486"/>
      <c r="F105" s="39"/>
    </row>
    <row r="106" spans="1:6" ht="68.25" customHeight="1" x14ac:dyDescent="0.3">
      <c r="A106" s="129"/>
      <c r="B106" s="387"/>
      <c r="C106" s="388"/>
      <c r="D106" s="388"/>
      <c r="E106" s="389"/>
      <c r="F106" s="1"/>
    </row>
    <row r="107" spans="1:6" x14ac:dyDescent="0.3">
      <c r="A107" s="315"/>
      <c r="B107" s="143"/>
      <c r="C107" s="143"/>
      <c r="D107" s="143"/>
      <c r="E107" s="143"/>
      <c r="F107" s="1"/>
    </row>
    <row r="108" spans="1:6" x14ac:dyDescent="0.3">
      <c r="A108" s="494" t="s">
        <v>184</v>
      </c>
      <c r="B108" s="494"/>
      <c r="C108" s="494"/>
      <c r="D108" s="494"/>
      <c r="E108" s="494"/>
      <c r="F108" s="1"/>
    </row>
    <row r="109" spans="1:6" x14ac:dyDescent="0.3">
      <c r="A109" s="129"/>
      <c r="B109" s="87"/>
      <c r="C109" s="87"/>
      <c r="D109" s="87"/>
      <c r="E109" s="66"/>
      <c r="F109" s="1"/>
    </row>
    <row r="110" spans="1:6" ht="31.5" customHeight="1" thickBot="1" x14ac:dyDescent="0.35">
      <c r="A110" s="129"/>
      <c r="B110" s="487" t="s">
        <v>117</v>
      </c>
      <c r="C110" s="487"/>
      <c r="D110" s="487"/>
      <c r="E110" s="487"/>
      <c r="F110" s="1"/>
    </row>
    <row r="111" spans="1:6" ht="15" thickBot="1" x14ac:dyDescent="0.35">
      <c r="A111" s="129"/>
      <c r="B111" s="146" t="s">
        <v>25</v>
      </c>
      <c r="C111" s="147" t="s">
        <v>26</v>
      </c>
      <c r="D111" s="148" t="s">
        <v>31</v>
      </c>
      <c r="E111" s="125" t="s">
        <v>32</v>
      </c>
      <c r="F111" s="1"/>
    </row>
    <row r="112" spans="1:6" x14ac:dyDescent="0.3">
      <c r="A112" s="129">
        <v>1</v>
      </c>
      <c r="B112" s="232" t="str">
        <f>'PARCS Equipment-Pricing'!B60</f>
        <v>AVI Antenna for Shuttle Bus Lanes</v>
      </c>
      <c r="C112" s="233">
        <f>'PARCS Equipment-Pricing'!F60</f>
        <v>2</v>
      </c>
      <c r="D112" s="192">
        <f>'PARCS Equipment-Pricing'!J60</f>
        <v>0</v>
      </c>
      <c r="E112" s="105">
        <f>C112*D112</f>
        <v>0</v>
      </c>
      <c r="F112" s="1"/>
    </row>
    <row r="113" spans="1:6" x14ac:dyDescent="0.3">
      <c r="A113" s="155">
        <f>A112+1</f>
        <v>2</v>
      </c>
      <c r="B113" s="230" t="str">
        <f>'PARCS Equipment-Pricing'!B62</f>
        <v>Barrier Gate (Standard Length)</v>
      </c>
      <c r="C113" s="231">
        <f>'PARCS Equipment-Pricing'!F62</f>
        <v>4</v>
      </c>
      <c r="D113" s="151">
        <f>'PARCS Equipment-Pricing'!J62</f>
        <v>0</v>
      </c>
      <c r="E113" s="193">
        <f t="shared" ref="E113:E115" si="15">C113*D113</f>
        <v>0</v>
      </c>
      <c r="F113" s="1"/>
    </row>
    <row r="114" spans="1:6" x14ac:dyDescent="0.3">
      <c r="A114" s="155">
        <f t="shared" ref="A114:A120" si="16">A113+1</f>
        <v>3</v>
      </c>
      <c r="B114" s="230" t="str">
        <f>'PARCS Equipment-Pricing'!B75</f>
        <v>Pinhole Camera</v>
      </c>
      <c r="C114" s="231">
        <f>'PARCS Equipment-Pricing'!F75</f>
        <v>3</v>
      </c>
      <c r="D114" s="151">
        <f>'PARCS Equipment-Pricing'!J75</f>
        <v>0</v>
      </c>
      <c r="E114" s="193">
        <f t="shared" si="15"/>
        <v>0</v>
      </c>
      <c r="F114" s="1"/>
    </row>
    <row r="115" spans="1:6" x14ac:dyDescent="0.3">
      <c r="A115" s="155">
        <f t="shared" si="16"/>
        <v>4</v>
      </c>
      <c r="B115" s="230" t="str">
        <f>'PARCS Equipment-Pricing'!B77</f>
        <v>Proximity Card/ Intercom w/ Pedestal</v>
      </c>
      <c r="C115" s="231">
        <f>'PARCS Equipment-Pricing'!F77</f>
        <v>3</v>
      </c>
      <c r="D115" s="151">
        <f>'PARCS Equipment-Pricing'!J77</f>
        <v>0</v>
      </c>
      <c r="E115" s="193">
        <f t="shared" si="15"/>
        <v>0</v>
      </c>
      <c r="F115" s="1"/>
    </row>
    <row r="116" spans="1:6" x14ac:dyDescent="0.3">
      <c r="A116" s="155">
        <f t="shared" si="16"/>
        <v>5</v>
      </c>
      <c r="B116" s="230" t="str">
        <f>'PARCS Equipment-Pricing'!B78</f>
        <v>Shuttle Bus Lane Barrier Gate</v>
      </c>
      <c r="C116" s="231">
        <f>'PARCS Equipment-Pricing'!F78</f>
        <v>2</v>
      </c>
      <c r="D116" s="151">
        <f>'PARCS Equipment-Pricing'!J78</f>
        <v>0</v>
      </c>
      <c r="E116" s="193">
        <f>C116*D116</f>
        <v>0</v>
      </c>
      <c r="F116" s="1"/>
    </row>
    <row r="117" spans="1:6" x14ac:dyDescent="0.3">
      <c r="A117" s="155">
        <f t="shared" si="16"/>
        <v>6</v>
      </c>
      <c r="B117" s="230" t="str">
        <f>'PARCS Equipment-Pricing'!B79</f>
        <v>Shuttle Bus Lane Detection Device</v>
      </c>
      <c r="C117" s="231">
        <f>'PARCS Equipment-Pricing'!F79</f>
        <v>4</v>
      </c>
      <c r="D117" s="151">
        <f>'PARCS Equipment-Pricing'!J79</f>
        <v>0</v>
      </c>
      <c r="E117" s="193">
        <f t="shared" ref="E117:E120" si="17">C117*D117</f>
        <v>0</v>
      </c>
      <c r="F117" s="1"/>
    </row>
    <row r="118" spans="1:6" x14ac:dyDescent="0.3">
      <c r="A118" s="155">
        <f t="shared" si="16"/>
        <v>7</v>
      </c>
      <c r="B118" s="230" t="str">
        <f>'PARCS Equipment-Pricing'!B80</f>
        <v>Shuttle Bus Lane Detection Device (Loop)</v>
      </c>
      <c r="C118" s="231">
        <f>'PARCS Equipment-Pricing'!F80</f>
        <v>2</v>
      </c>
      <c r="D118" s="151">
        <f>'PARCS Equipment-Pricing'!J80</f>
        <v>0</v>
      </c>
      <c r="E118" s="193">
        <f t="shared" si="17"/>
        <v>0</v>
      </c>
      <c r="F118" s="1"/>
    </row>
    <row r="119" spans="1:6" x14ac:dyDescent="0.3">
      <c r="A119" s="155">
        <f t="shared" si="16"/>
        <v>8</v>
      </c>
      <c r="B119" s="230" t="str">
        <f>'PARCS Equipment-Pricing'!B83</f>
        <v>UPS</v>
      </c>
      <c r="C119" s="231">
        <f>'PARCS Equipment-Pricing'!F83</f>
        <v>2</v>
      </c>
      <c r="D119" s="151">
        <f>'PARCS Equipment-Pricing'!J83</f>
        <v>0</v>
      </c>
      <c r="E119" s="193">
        <f t="shared" si="17"/>
        <v>0</v>
      </c>
      <c r="F119" s="1"/>
    </row>
    <row r="120" spans="1:6" ht="15" thickBot="1" x14ac:dyDescent="0.35">
      <c r="A120" s="155">
        <f t="shared" si="16"/>
        <v>9</v>
      </c>
      <c r="B120" s="228" t="str">
        <f>'PARCS Equipment-Pricing'!B84</f>
        <v>Vehicle Detection Device (Loop)</v>
      </c>
      <c r="C120" s="229">
        <f>'PARCS Equipment-Pricing'!F84</f>
        <v>8</v>
      </c>
      <c r="D120" s="194">
        <f>'PARCS Equipment-Pricing'!J84</f>
        <v>0</v>
      </c>
      <c r="E120" s="195">
        <f t="shared" si="17"/>
        <v>0</v>
      </c>
      <c r="F120" s="1"/>
    </row>
    <row r="121" spans="1:6" ht="15" thickBot="1" x14ac:dyDescent="0.35">
      <c r="A121" s="315"/>
      <c r="B121" s="331" t="s">
        <v>101</v>
      </c>
      <c r="C121" s="283">
        <f>SUM(C112:C120)</f>
        <v>30</v>
      </c>
      <c r="D121" s="284"/>
      <c r="E121" s="335">
        <f>SUM(E112:E120)</f>
        <v>0</v>
      </c>
      <c r="F121" s="1"/>
    </row>
    <row r="122" spans="1:6" ht="15" thickBot="1" x14ac:dyDescent="0.35">
      <c r="A122" s="315"/>
      <c r="B122" s="512" t="s">
        <v>181</v>
      </c>
      <c r="C122" s="452"/>
      <c r="D122" s="453"/>
      <c r="E122" s="334">
        <f>0.095*E121</f>
        <v>0</v>
      </c>
      <c r="F122" s="1"/>
    </row>
    <row r="123" spans="1:6" ht="15" thickBot="1" x14ac:dyDescent="0.35">
      <c r="A123" s="155">
        <f>A120+1</f>
        <v>10</v>
      </c>
      <c r="B123" s="467" t="s">
        <v>122</v>
      </c>
      <c r="C123" s="468"/>
      <c r="D123" s="513"/>
      <c r="E123" s="60">
        <f>SUM(E121:E122)</f>
        <v>0</v>
      </c>
      <c r="F123" s="1"/>
    </row>
    <row r="124" spans="1:6" x14ac:dyDescent="0.3">
      <c r="A124" s="129">
        <f t="shared" ref="A124:A133" si="18">A123+1</f>
        <v>11</v>
      </c>
      <c r="B124" s="481" t="s">
        <v>54</v>
      </c>
      <c r="C124" s="482"/>
      <c r="D124" s="483"/>
      <c r="E124" s="266">
        <v>0</v>
      </c>
      <c r="F124" s="1"/>
    </row>
    <row r="125" spans="1:6" x14ac:dyDescent="0.3">
      <c r="A125" s="129">
        <f t="shared" si="18"/>
        <v>12</v>
      </c>
      <c r="B125" s="471" t="s">
        <v>22</v>
      </c>
      <c r="C125" s="472"/>
      <c r="D125" s="475"/>
      <c r="E125" s="261">
        <v>0</v>
      </c>
      <c r="F125" s="1"/>
    </row>
    <row r="126" spans="1:6" x14ac:dyDescent="0.3">
      <c r="A126" s="129">
        <f t="shared" si="18"/>
        <v>13</v>
      </c>
      <c r="B126" s="476" t="s">
        <v>13</v>
      </c>
      <c r="C126" s="477"/>
      <c r="D126" s="477"/>
      <c r="E126" s="261">
        <v>0</v>
      </c>
      <c r="F126" s="1"/>
    </row>
    <row r="127" spans="1:6" x14ac:dyDescent="0.3">
      <c r="A127" s="129">
        <f t="shared" si="18"/>
        <v>14</v>
      </c>
      <c r="B127" s="471" t="s">
        <v>45</v>
      </c>
      <c r="C127" s="472"/>
      <c r="D127" s="475"/>
      <c r="E127" s="262">
        <v>0</v>
      </c>
      <c r="F127" s="1"/>
    </row>
    <row r="128" spans="1:6" x14ac:dyDescent="0.3">
      <c r="A128" s="129">
        <f t="shared" si="18"/>
        <v>15</v>
      </c>
      <c r="B128" s="471" t="s">
        <v>119</v>
      </c>
      <c r="C128" s="472"/>
      <c r="D128" s="475"/>
      <c r="E128" s="262">
        <v>0</v>
      </c>
      <c r="F128" s="1"/>
    </row>
    <row r="129" spans="1:6" x14ac:dyDescent="0.3">
      <c r="A129" s="129">
        <f t="shared" si="18"/>
        <v>16</v>
      </c>
      <c r="B129" s="478" t="s">
        <v>55</v>
      </c>
      <c r="C129" s="479"/>
      <c r="D129" s="479"/>
      <c r="E129" s="262">
        <v>0</v>
      </c>
      <c r="F129" s="1"/>
    </row>
    <row r="130" spans="1:6" x14ac:dyDescent="0.3">
      <c r="A130" s="129">
        <f t="shared" si="18"/>
        <v>17</v>
      </c>
      <c r="B130" s="390" t="s">
        <v>175</v>
      </c>
      <c r="C130" s="391"/>
      <c r="D130" s="391"/>
      <c r="E130" s="262">
        <v>0</v>
      </c>
      <c r="F130" s="1"/>
    </row>
    <row r="131" spans="1:6" s="286" customFormat="1" ht="15" thickBot="1" x14ac:dyDescent="0.35">
      <c r="A131" s="45">
        <f t="shared" si="18"/>
        <v>18</v>
      </c>
      <c r="B131" s="467" t="s">
        <v>121</v>
      </c>
      <c r="C131" s="468"/>
      <c r="D131" s="468"/>
      <c r="E131" s="108">
        <f>SUM(E124:E130)</f>
        <v>0</v>
      </c>
      <c r="F131" s="39"/>
    </row>
    <row r="132" spans="1:6" s="286" customFormat="1" ht="15" thickBot="1" x14ac:dyDescent="0.35">
      <c r="A132" s="45">
        <f t="shared" si="18"/>
        <v>19</v>
      </c>
      <c r="B132" s="371" t="s">
        <v>120</v>
      </c>
      <c r="C132" s="466"/>
      <c r="D132" s="92">
        <v>0.1</v>
      </c>
      <c r="E132" s="60">
        <f>D132*E131</f>
        <v>0</v>
      </c>
      <c r="F132" s="39"/>
    </row>
    <row r="133" spans="1:6" s="286" customFormat="1" ht="15" thickBot="1" x14ac:dyDescent="0.35">
      <c r="A133" s="45">
        <f t="shared" si="18"/>
        <v>20</v>
      </c>
      <c r="B133" s="473" t="s">
        <v>64</v>
      </c>
      <c r="C133" s="474"/>
      <c r="D133" s="510"/>
      <c r="E133" s="55">
        <f>E123+E131+E132</f>
        <v>0</v>
      </c>
      <c r="F133" s="39"/>
    </row>
    <row r="134" spans="1:6" s="286" customFormat="1" x14ac:dyDescent="0.3">
      <c r="A134" s="45"/>
      <c r="B134" s="68"/>
      <c r="C134" s="68"/>
      <c r="D134" s="68"/>
      <c r="E134" s="66"/>
      <c r="F134" s="39"/>
    </row>
    <row r="135" spans="1:6" s="286" customFormat="1" x14ac:dyDescent="0.3">
      <c r="A135" s="45"/>
      <c r="B135" s="270" t="s">
        <v>89</v>
      </c>
      <c r="C135" s="298"/>
      <c r="D135" s="298"/>
      <c r="E135" s="299"/>
      <c r="F135" s="39"/>
    </row>
    <row r="136" spans="1:6" ht="75.75" customHeight="1" x14ac:dyDescent="0.3">
      <c r="A136" s="129"/>
      <c r="B136" s="489"/>
      <c r="C136" s="490"/>
      <c r="D136" s="490"/>
      <c r="E136" s="491"/>
      <c r="F136" s="1"/>
    </row>
    <row r="137" spans="1:6" x14ac:dyDescent="0.3">
      <c r="A137" s="129"/>
      <c r="B137" s="136"/>
      <c r="C137" s="136"/>
      <c r="D137" s="136"/>
      <c r="E137" s="136"/>
      <c r="F137" s="1"/>
    </row>
    <row r="138" spans="1:6" s="286" customFormat="1" ht="15" thickBot="1" x14ac:dyDescent="0.35">
      <c r="A138" s="45"/>
      <c r="B138" s="287" t="s">
        <v>118</v>
      </c>
      <c r="C138" s="288"/>
      <c r="D138" s="39"/>
      <c r="E138" s="39"/>
      <c r="F138" s="39"/>
    </row>
    <row r="139" spans="1:6" s="286" customFormat="1" ht="15" thickBot="1" x14ac:dyDescent="0.35">
      <c r="A139" s="45"/>
      <c r="B139" s="303" t="s">
        <v>25</v>
      </c>
      <c r="C139" s="304" t="s">
        <v>26</v>
      </c>
      <c r="D139" s="305" t="s">
        <v>31</v>
      </c>
      <c r="E139" s="306" t="s">
        <v>32</v>
      </c>
      <c r="F139" s="39"/>
    </row>
    <row r="140" spans="1:6" s="286" customFormat="1" x14ac:dyDescent="0.3">
      <c r="A140" s="45">
        <v>1</v>
      </c>
      <c r="B140" s="239" t="str">
        <f>'PARCS Equipment-Pricing'!B62</f>
        <v>Barrier Gate (Standard Length)</v>
      </c>
      <c r="C140" s="59">
        <f>'PARCS Equipment-Pricing'!G62</f>
        <v>2</v>
      </c>
      <c r="D140" s="59">
        <f>'PARCS Equipment-Pricing'!J62</f>
        <v>0</v>
      </c>
      <c r="E140" s="130">
        <f>C140*D140</f>
        <v>0</v>
      </c>
      <c r="F140" s="39"/>
    </row>
    <row r="141" spans="1:6" s="286" customFormat="1" x14ac:dyDescent="0.3">
      <c r="A141" s="45">
        <f>A140+1</f>
        <v>2</v>
      </c>
      <c r="B141" s="240" t="str">
        <f>'PARCS Equipment-Pricing'!B75</f>
        <v>Pinhole Camera</v>
      </c>
      <c r="C141" s="54">
        <f>'PARCS Equipment-Pricing'!G75</f>
        <v>2</v>
      </c>
      <c r="D141" s="54">
        <f>'PARCS Equipment-Pricing'!J75</f>
        <v>0</v>
      </c>
      <c r="E141" s="131">
        <f t="shared" ref="E141:E142" si="19">C141*D141</f>
        <v>0</v>
      </c>
      <c r="F141" s="39"/>
    </row>
    <row r="142" spans="1:6" s="286" customFormat="1" x14ac:dyDescent="0.3">
      <c r="A142" s="45">
        <f t="shared" ref="A142:A143" si="20">A141+1</f>
        <v>3</v>
      </c>
      <c r="B142" s="240" t="str">
        <f>'PARCS Equipment-Pricing'!B77</f>
        <v>Proximity Card/ Intercom w/ Pedestal</v>
      </c>
      <c r="C142" s="54">
        <f>'PARCS Equipment-Pricing'!G77</f>
        <v>2</v>
      </c>
      <c r="D142" s="54">
        <f>'PARCS Equipment-Pricing'!J77</f>
        <v>0</v>
      </c>
      <c r="E142" s="131">
        <f t="shared" si="19"/>
        <v>0</v>
      </c>
      <c r="F142" s="39"/>
    </row>
    <row r="143" spans="1:6" s="286" customFormat="1" ht="15" thickBot="1" x14ac:dyDescent="0.35">
      <c r="A143" s="45">
        <f t="shared" si="20"/>
        <v>4</v>
      </c>
      <c r="B143" s="241" t="str">
        <f>'PARCS Equipment-Pricing'!B84</f>
        <v>Vehicle Detection Device (Loop)</v>
      </c>
      <c r="C143" s="196">
        <f>'PARCS Equipment-Pricing'!G84</f>
        <v>6</v>
      </c>
      <c r="D143" s="196">
        <f>'PARCS Equipment-Pricing'!J84</f>
        <v>0</v>
      </c>
      <c r="E143" s="132">
        <f t="shared" ref="E143" si="21">C143*D143</f>
        <v>0</v>
      </c>
      <c r="F143" s="39"/>
    </row>
    <row r="144" spans="1:6" s="286" customFormat="1" ht="15" thickBot="1" x14ac:dyDescent="0.35">
      <c r="A144" s="45">
        <f>A143+1</f>
        <v>5</v>
      </c>
      <c r="B144" s="331" t="s">
        <v>101</v>
      </c>
      <c r="C144" s="283">
        <f>SUM(C140:C143)</f>
        <v>12</v>
      </c>
      <c r="D144" s="284"/>
      <c r="E144" s="335">
        <f>SUM(E140:E143)</f>
        <v>0</v>
      </c>
      <c r="F144" s="39"/>
    </row>
    <row r="145" spans="1:6" s="286" customFormat="1" ht="15" thickBot="1" x14ac:dyDescent="0.35">
      <c r="A145" s="45"/>
      <c r="B145" s="512" t="s">
        <v>181</v>
      </c>
      <c r="C145" s="452"/>
      <c r="D145" s="453"/>
      <c r="E145" s="334">
        <f>0.095*E144</f>
        <v>0</v>
      </c>
      <c r="F145" s="39"/>
    </row>
    <row r="146" spans="1:6" s="286" customFormat="1" ht="15" thickBot="1" x14ac:dyDescent="0.35">
      <c r="A146" s="45"/>
      <c r="B146" s="467" t="s">
        <v>122</v>
      </c>
      <c r="C146" s="468"/>
      <c r="D146" s="513"/>
      <c r="E146" s="60">
        <f>SUM(E144:E145)</f>
        <v>0</v>
      </c>
      <c r="F146" s="39"/>
    </row>
    <row r="147" spans="1:6" x14ac:dyDescent="0.3">
      <c r="A147" s="137">
        <f>A144+1</f>
        <v>6</v>
      </c>
      <c r="B147" s="481" t="s">
        <v>54</v>
      </c>
      <c r="C147" s="482"/>
      <c r="D147" s="483"/>
      <c r="E147" s="266">
        <v>0</v>
      </c>
      <c r="F147" s="1"/>
    </row>
    <row r="148" spans="1:6" x14ac:dyDescent="0.3">
      <c r="A148" s="137">
        <f t="shared" ref="A148:A155" si="22">A147+1</f>
        <v>7</v>
      </c>
      <c r="B148" s="476" t="s">
        <v>13</v>
      </c>
      <c r="C148" s="477"/>
      <c r="D148" s="477"/>
      <c r="E148" s="261">
        <v>0</v>
      </c>
      <c r="F148" s="1"/>
    </row>
    <row r="149" spans="1:6" x14ac:dyDescent="0.3">
      <c r="A149" s="137">
        <f t="shared" si="22"/>
        <v>8</v>
      </c>
      <c r="B149" s="471" t="s">
        <v>45</v>
      </c>
      <c r="C149" s="472"/>
      <c r="D149" s="475"/>
      <c r="E149" s="262">
        <v>0</v>
      </c>
      <c r="F149" s="1"/>
    </row>
    <row r="150" spans="1:6" x14ac:dyDescent="0.3">
      <c r="A150" s="137">
        <f t="shared" si="22"/>
        <v>9</v>
      </c>
      <c r="B150" s="471" t="s">
        <v>46</v>
      </c>
      <c r="C150" s="472"/>
      <c r="D150" s="475"/>
      <c r="E150" s="262">
        <v>0</v>
      </c>
      <c r="F150" s="1"/>
    </row>
    <row r="151" spans="1:6" x14ac:dyDescent="0.3">
      <c r="A151" s="137">
        <f t="shared" si="22"/>
        <v>10</v>
      </c>
      <c r="B151" s="478" t="s">
        <v>55</v>
      </c>
      <c r="C151" s="479"/>
      <c r="D151" s="479"/>
      <c r="E151" s="262">
        <v>0</v>
      </c>
      <c r="F151" s="1"/>
    </row>
    <row r="152" spans="1:6" x14ac:dyDescent="0.3">
      <c r="A152" s="137">
        <f t="shared" si="22"/>
        <v>11</v>
      </c>
      <c r="B152" s="390" t="s">
        <v>175</v>
      </c>
      <c r="C152" s="391"/>
      <c r="D152" s="391"/>
      <c r="E152" s="262">
        <v>0</v>
      </c>
      <c r="F152" s="1"/>
    </row>
    <row r="153" spans="1:6" s="286" customFormat="1" ht="15" thickBot="1" x14ac:dyDescent="0.35">
      <c r="A153" s="45">
        <f t="shared" si="22"/>
        <v>12</v>
      </c>
      <c r="B153" s="467" t="s">
        <v>121</v>
      </c>
      <c r="C153" s="468"/>
      <c r="D153" s="468"/>
      <c r="E153" s="108">
        <f>SUM(E147:E152)</f>
        <v>0</v>
      </c>
      <c r="F153" s="39"/>
    </row>
    <row r="154" spans="1:6" s="286" customFormat="1" ht="15" thickBot="1" x14ac:dyDescent="0.35">
      <c r="A154" s="45">
        <f t="shared" si="22"/>
        <v>13</v>
      </c>
      <c r="B154" s="473" t="s">
        <v>120</v>
      </c>
      <c r="C154" s="509"/>
      <c r="D154" s="107">
        <v>0.1</v>
      </c>
      <c r="E154" s="55">
        <f>D154*E153</f>
        <v>0</v>
      </c>
      <c r="F154" s="39"/>
    </row>
    <row r="155" spans="1:6" s="286" customFormat="1" ht="15" thickBot="1" x14ac:dyDescent="0.35">
      <c r="A155" s="45">
        <f t="shared" si="22"/>
        <v>14</v>
      </c>
      <c r="B155" s="473" t="s">
        <v>64</v>
      </c>
      <c r="C155" s="474"/>
      <c r="D155" s="510"/>
      <c r="E155" s="55">
        <f>E146+E153+E154</f>
        <v>0</v>
      </c>
      <c r="F155" s="39"/>
    </row>
    <row r="156" spans="1:6" s="286" customFormat="1" x14ac:dyDescent="0.3">
      <c r="A156" s="45"/>
      <c r="B156" s="33"/>
      <c r="C156" s="49"/>
      <c r="D156" s="39"/>
      <c r="E156" s="39"/>
      <c r="F156" s="39"/>
    </row>
    <row r="157" spans="1:6" s="286" customFormat="1" ht="15" thickBot="1" x14ac:dyDescent="0.35">
      <c r="A157" s="45"/>
      <c r="B157" s="307" t="s">
        <v>90</v>
      </c>
      <c r="C157" s="69"/>
      <c r="D157" s="70"/>
      <c r="E157" s="71"/>
      <c r="F157" s="39"/>
    </row>
    <row r="158" spans="1:6" ht="72.75" customHeight="1" thickBot="1" x14ac:dyDescent="0.35">
      <c r="A158" s="129"/>
      <c r="B158" s="503"/>
      <c r="C158" s="504"/>
      <c r="D158" s="504"/>
      <c r="E158" s="505"/>
      <c r="F158" s="1"/>
    </row>
    <row r="159" spans="1:6" x14ac:dyDescent="0.3">
      <c r="A159" s="129"/>
      <c r="B159" s="126"/>
      <c r="C159" s="126"/>
      <c r="D159" s="126"/>
      <c r="E159" s="126"/>
      <c r="F159" s="1"/>
    </row>
    <row r="160" spans="1:6" x14ac:dyDescent="0.3">
      <c r="A160" s="494" t="s">
        <v>185</v>
      </c>
      <c r="B160" s="494"/>
      <c r="C160" s="494"/>
      <c r="D160" s="494"/>
      <c r="E160" s="494"/>
      <c r="F160" s="1"/>
    </row>
    <row r="161" spans="1:6" x14ac:dyDescent="0.3">
      <c r="A161" s="320"/>
      <c r="B161" s="320"/>
      <c r="C161" s="320"/>
      <c r="D161" s="320"/>
      <c r="E161" s="320"/>
      <c r="F161" s="1"/>
    </row>
    <row r="162" spans="1:6" x14ac:dyDescent="0.3">
      <c r="A162" s="129"/>
      <c r="B162" s="8" t="s">
        <v>189</v>
      </c>
      <c r="C162" s="53"/>
      <c r="D162" s="1"/>
      <c r="E162" s="1"/>
      <c r="F162" s="1"/>
    </row>
    <row r="163" spans="1:6" ht="15" thickBot="1" x14ac:dyDescent="0.35">
      <c r="A163" s="129"/>
      <c r="B163" s="336" t="s">
        <v>25</v>
      </c>
      <c r="C163" s="337" t="s">
        <v>26</v>
      </c>
      <c r="D163" s="338" t="s">
        <v>31</v>
      </c>
      <c r="E163" s="338" t="s">
        <v>32</v>
      </c>
      <c r="F163" s="1"/>
    </row>
    <row r="164" spans="1:6" x14ac:dyDescent="0.3">
      <c r="A164" s="129">
        <v>1</v>
      </c>
      <c r="B164" s="232" t="str">
        <f>'PARCS Equipment-Pricing'!B57</f>
        <v>AVI Antenna (AA3152 Amtech Universal Toll Antenna)</v>
      </c>
      <c r="C164" s="59">
        <f>'PARCS Equipment-Pricing'!H57</f>
        <v>17</v>
      </c>
      <c r="D164" s="59">
        <f>'PARCS Equipment-Pricing'!J57</f>
        <v>0</v>
      </c>
      <c r="E164" s="130">
        <f>C164*D164</f>
        <v>0</v>
      </c>
      <c r="F164" s="1"/>
    </row>
    <row r="165" spans="1:6" x14ac:dyDescent="0.3">
      <c r="A165" s="129">
        <f>A164+1</f>
        <v>2</v>
      </c>
      <c r="B165" s="230" t="str">
        <f>'PARCS Equipment-Pricing'!B58</f>
        <v>AVI Reader (Transcore Encompass 5 Multi-Protocol)</v>
      </c>
      <c r="C165" s="188">
        <f>'PARCS Equipment-Pricing'!H58</f>
        <v>6</v>
      </c>
      <c r="D165" s="188">
        <f>'PARCS Equipment-Pricing'!J58</f>
        <v>0</v>
      </c>
      <c r="E165" s="200">
        <f>C165*D165</f>
        <v>0</v>
      </c>
      <c r="F165" s="1"/>
    </row>
    <row r="166" spans="1:6" ht="28.2" thickBot="1" x14ac:dyDescent="0.35">
      <c r="A166" s="137">
        <f>A165+1</f>
        <v>3</v>
      </c>
      <c r="B166" s="317" t="str">
        <f>'PARCS Equipment-Pricing'!B59</f>
        <v>AVI Transponders - RFID Tags (must be compatible with specified AVI antennas and readers)</v>
      </c>
      <c r="C166" s="201">
        <f>'PARCS Equipment-Pricing'!H59</f>
        <v>500</v>
      </c>
      <c r="D166" s="201">
        <f>'PARCS Equipment-Pricing'!J59</f>
        <v>0</v>
      </c>
      <c r="E166" s="202">
        <f>C166*D166</f>
        <v>0</v>
      </c>
      <c r="F166" s="1"/>
    </row>
    <row r="167" spans="1:6" ht="15" thickBot="1" x14ac:dyDescent="0.35">
      <c r="A167" s="137">
        <f>A166+1</f>
        <v>4</v>
      </c>
      <c r="B167" s="197" t="s">
        <v>101</v>
      </c>
      <c r="C167" s="198">
        <f>SUM(C164:C166)</f>
        <v>523</v>
      </c>
      <c r="D167" s="199"/>
      <c r="E167" s="339">
        <f>SUM(E164:E166)</f>
        <v>0</v>
      </c>
      <c r="F167" s="1"/>
    </row>
    <row r="168" spans="1:6" x14ac:dyDescent="0.3">
      <c r="A168" s="315"/>
      <c r="B168" s="512" t="s">
        <v>181</v>
      </c>
      <c r="C168" s="452"/>
      <c r="D168" s="453"/>
      <c r="E168" s="341">
        <f>0.095*E167</f>
        <v>0</v>
      </c>
      <c r="F168" s="1"/>
    </row>
    <row r="169" spans="1:6" ht="15" thickBot="1" x14ac:dyDescent="0.35">
      <c r="A169" s="315"/>
      <c r="B169" s="467" t="s">
        <v>122</v>
      </c>
      <c r="C169" s="468"/>
      <c r="D169" s="513"/>
      <c r="E169" s="340">
        <f>SUM(E167:E168)</f>
        <v>0</v>
      </c>
      <c r="F169" s="1"/>
    </row>
    <row r="170" spans="1:6" x14ac:dyDescent="0.3">
      <c r="A170" s="129"/>
      <c r="B170" s="2"/>
      <c r="C170" s="5"/>
      <c r="D170" s="1"/>
      <c r="E170" s="1"/>
      <c r="F170" s="1"/>
    </row>
    <row r="171" spans="1:6" x14ac:dyDescent="0.3">
      <c r="A171" s="129"/>
      <c r="B171" s="72" t="s">
        <v>151</v>
      </c>
      <c r="C171" s="69"/>
      <c r="D171" s="70"/>
      <c r="E171" s="71"/>
      <c r="F171" s="1"/>
    </row>
    <row r="172" spans="1:6" ht="60" customHeight="1" x14ac:dyDescent="0.3">
      <c r="A172" s="129"/>
      <c r="B172" s="500"/>
      <c r="C172" s="501"/>
      <c r="D172" s="501"/>
      <c r="E172" s="502"/>
      <c r="F172" s="1"/>
    </row>
    <row r="173" spans="1:6" x14ac:dyDescent="0.3">
      <c r="A173" s="129"/>
      <c r="B173" s="126"/>
      <c r="C173" s="126"/>
      <c r="D173" s="126"/>
      <c r="E173" s="126"/>
      <c r="F173" s="1"/>
    </row>
    <row r="174" spans="1:6" x14ac:dyDescent="0.3">
      <c r="A174" s="129"/>
      <c r="B174" s="2"/>
      <c r="C174" s="5"/>
      <c r="D174" s="1"/>
      <c r="E174" s="1"/>
      <c r="F174" s="1"/>
    </row>
    <row r="175" spans="1:6" x14ac:dyDescent="0.3">
      <c r="A175" s="129"/>
      <c r="B175" s="511" t="s">
        <v>129</v>
      </c>
      <c r="C175" s="511"/>
      <c r="D175" s="511"/>
      <c r="E175" s="511"/>
      <c r="F175" s="1"/>
    </row>
    <row r="176" spans="1:6" ht="44.25" customHeight="1" x14ac:dyDescent="0.3">
      <c r="A176" s="129"/>
      <c r="B176" s="506" t="s">
        <v>125</v>
      </c>
      <c r="C176" s="507"/>
      <c r="D176" s="507"/>
      <c r="E176" s="508"/>
      <c r="F176" s="1"/>
    </row>
    <row r="177" spans="1:13" x14ac:dyDescent="0.3">
      <c r="A177" s="129"/>
      <c r="B177" s="99"/>
      <c r="C177" s="99"/>
      <c r="D177" s="99"/>
      <c r="E177" s="99"/>
      <c r="F177" s="1"/>
    </row>
    <row r="178" spans="1:13" s="234" customFormat="1" x14ac:dyDescent="0.3">
      <c r="A178" s="225"/>
      <c r="B178" s="99"/>
      <c r="C178" s="99"/>
      <c r="D178" s="99"/>
      <c r="E178" s="99"/>
      <c r="F178" s="1"/>
    </row>
    <row r="179" spans="1:13" s="39" customFormat="1" ht="13.8" x14ac:dyDescent="0.25">
      <c r="A179" s="223"/>
      <c r="C179" s="31"/>
      <c r="D179" s="31"/>
      <c r="E179" s="31"/>
      <c r="F179" s="31"/>
      <c r="G179" s="31"/>
      <c r="H179" s="31"/>
      <c r="I179" s="31"/>
      <c r="J179" s="31"/>
      <c r="K179" s="31"/>
      <c r="L179" s="31"/>
      <c r="M179" s="31"/>
    </row>
    <row r="180" spans="1:13" s="247" customFormat="1" ht="13.8" x14ac:dyDescent="0.25">
      <c r="A180" s="246"/>
      <c r="B180" s="253" t="s">
        <v>161</v>
      </c>
      <c r="C180" s="350"/>
      <c r="D180" s="350"/>
      <c r="E180" s="350"/>
      <c r="F180" s="6"/>
      <c r="G180" s="6"/>
      <c r="H180" s="6"/>
      <c r="I180" s="6"/>
      <c r="J180" s="6"/>
      <c r="K180" s="6"/>
      <c r="L180" s="6"/>
      <c r="M180" s="6"/>
    </row>
    <row r="181" spans="1:13" s="247" customFormat="1" ht="13.8" x14ac:dyDescent="0.25">
      <c r="A181" s="246"/>
      <c r="B181" s="253"/>
      <c r="C181" s="6"/>
      <c r="D181" s="6"/>
      <c r="E181" s="6"/>
      <c r="F181" s="6"/>
      <c r="G181" s="6"/>
      <c r="H181" s="6"/>
      <c r="I181" s="6"/>
      <c r="J181" s="6"/>
      <c r="K181" s="6"/>
      <c r="L181" s="6"/>
      <c r="M181" s="6"/>
    </row>
    <row r="182" spans="1:13" s="247" customFormat="1" ht="13.8" x14ac:dyDescent="0.25">
      <c r="A182" s="246"/>
      <c r="B182" s="253" t="s">
        <v>162</v>
      </c>
      <c r="C182" s="350"/>
      <c r="D182" s="350"/>
      <c r="E182" s="350"/>
      <c r="F182" s="6"/>
      <c r="G182" s="6"/>
      <c r="H182" s="6"/>
      <c r="I182" s="6"/>
      <c r="J182" s="6"/>
      <c r="K182" s="6"/>
      <c r="L182" s="6"/>
      <c r="M182" s="6"/>
    </row>
    <row r="183" spans="1:13" s="247" customFormat="1" ht="13.8" x14ac:dyDescent="0.25">
      <c r="A183" s="246"/>
      <c r="B183" s="253"/>
      <c r="C183" s="6"/>
      <c r="D183" s="6"/>
      <c r="E183" s="6"/>
      <c r="F183" s="6"/>
      <c r="G183" s="6"/>
      <c r="H183" s="6"/>
      <c r="I183" s="6"/>
      <c r="J183" s="6"/>
      <c r="K183" s="6"/>
      <c r="L183" s="6"/>
      <c r="M183" s="6"/>
    </row>
    <row r="184" spans="1:13" s="247" customFormat="1" ht="13.8" x14ac:dyDescent="0.25">
      <c r="A184" s="246"/>
      <c r="B184" s="253" t="s">
        <v>171</v>
      </c>
      <c r="C184" s="254"/>
      <c r="D184" s="254"/>
      <c r="E184" s="254"/>
      <c r="F184" s="6"/>
      <c r="G184" s="6"/>
      <c r="H184" s="6"/>
      <c r="I184" s="6"/>
      <c r="J184" s="6"/>
      <c r="K184" s="6"/>
      <c r="L184" s="6"/>
      <c r="M184" s="6"/>
    </row>
    <row r="185" spans="1:13" s="247" customFormat="1" ht="13.8" x14ac:dyDescent="0.25">
      <c r="A185" s="246"/>
      <c r="B185" s="253"/>
      <c r="C185" s="6"/>
      <c r="D185" s="6"/>
      <c r="E185" s="6"/>
      <c r="F185" s="6"/>
      <c r="G185" s="6"/>
      <c r="H185" s="6"/>
      <c r="I185" s="6"/>
      <c r="J185" s="6"/>
      <c r="K185" s="6"/>
      <c r="L185" s="6"/>
      <c r="M185" s="6"/>
    </row>
    <row r="186" spans="1:13" s="247" customFormat="1" ht="13.8" x14ac:dyDescent="0.25">
      <c r="A186" s="246"/>
      <c r="B186" s="253" t="s">
        <v>170</v>
      </c>
      <c r="C186" s="254"/>
      <c r="D186" s="254"/>
      <c r="E186" s="254"/>
      <c r="F186" s="6"/>
      <c r="G186" s="6"/>
      <c r="H186" s="256"/>
      <c r="I186" s="6"/>
      <c r="J186" s="6"/>
      <c r="K186" s="6"/>
      <c r="L186" s="6"/>
      <c r="M186" s="6"/>
    </row>
    <row r="187" spans="1:13" s="39" customFormat="1" ht="13.8" x14ac:dyDescent="0.25">
      <c r="A187" s="223"/>
      <c r="B187" s="33"/>
      <c r="C187" s="31"/>
      <c r="D187" s="31"/>
      <c r="E187" s="31"/>
      <c r="F187" s="31"/>
      <c r="G187" s="31"/>
      <c r="H187" s="52"/>
      <c r="I187" s="31"/>
      <c r="J187" s="31"/>
      <c r="K187" s="31"/>
      <c r="L187" s="31"/>
      <c r="M187" s="31"/>
    </row>
    <row r="188" spans="1:13" s="39" customFormat="1" ht="13.8" x14ac:dyDescent="0.25">
      <c r="A188" s="223"/>
      <c r="B188" s="33"/>
      <c r="C188" s="31"/>
      <c r="D188" s="31"/>
      <c r="E188" s="31"/>
      <c r="F188" s="31"/>
      <c r="G188" s="31"/>
      <c r="H188" s="52"/>
      <c r="I188" s="31"/>
      <c r="J188" s="31"/>
      <c r="K188" s="31"/>
      <c r="L188" s="31"/>
      <c r="M188" s="31"/>
    </row>
    <row r="189" spans="1:13" s="234" customFormat="1" x14ac:dyDescent="0.3"/>
    <row r="190" spans="1:13" s="234" customFormat="1" x14ac:dyDescent="0.3"/>
    <row r="191" spans="1:13" s="234" customFormat="1" x14ac:dyDescent="0.3"/>
    <row r="192" spans="1:13" s="234" customFormat="1" x14ac:dyDescent="0.3"/>
    <row r="193" s="234" customFormat="1" x14ac:dyDescent="0.3"/>
    <row r="194" s="234" customFormat="1" x14ac:dyDescent="0.3"/>
    <row r="195" s="234" customFormat="1" x14ac:dyDescent="0.3"/>
    <row r="196" s="234" customFormat="1" x14ac:dyDescent="0.3"/>
    <row r="197" s="234" customFormat="1" x14ac:dyDescent="0.3"/>
    <row r="198" s="234" customFormat="1" x14ac:dyDescent="0.3"/>
    <row r="199" s="234" customFormat="1" x14ac:dyDescent="0.3"/>
    <row r="200" s="234" customFormat="1" x14ac:dyDescent="0.3"/>
    <row r="201" s="234" customFormat="1" x14ac:dyDescent="0.3"/>
    <row r="202" s="234" customFormat="1" x14ac:dyDescent="0.3"/>
    <row r="203" s="234" customFormat="1" x14ac:dyDescent="0.3"/>
    <row r="204" s="234" customFormat="1" x14ac:dyDescent="0.3"/>
    <row r="205" s="234" customFormat="1" x14ac:dyDescent="0.3"/>
    <row r="206" s="234" customFormat="1" x14ac:dyDescent="0.3"/>
    <row r="207" s="234" customFormat="1" x14ac:dyDescent="0.3"/>
    <row r="208" s="234" customFormat="1" x14ac:dyDescent="0.3"/>
  </sheetData>
  <sheetProtection password="C4EA" sheet="1" objects="1" scenarios="1"/>
  <mergeCells count="80">
    <mergeCell ref="B34:D34"/>
    <mergeCell ref="B35:D35"/>
    <mergeCell ref="B61:D61"/>
    <mergeCell ref="A108:E108"/>
    <mergeCell ref="A160:E160"/>
    <mergeCell ref="B62:D62"/>
    <mergeCell ref="B92:D92"/>
    <mergeCell ref="B93:D93"/>
    <mergeCell ref="B122:D122"/>
    <mergeCell ref="B123:D123"/>
    <mergeCell ref="B145:D145"/>
    <mergeCell ref="B146:D146"/>
    <mergeCell ref="B150:D150"/>
    <mergeCell ref="B132:C132"/>
    <mergeCell ref="B133:D133"/>
    <mergeCell ref="B147:D147"/>
    <mergeCell ref="B8:E8"/>
    <mergeCell ref="B172:E172"/>
    <mergeCell ref="B158:E158"/>
    <mergeCell ref="B176:E176"/>
    <mergeCell ref="B151:D151"/>
    <mergeCell ref="B152:D152"/>
    <mergeCell ref="B153:D153"/>
    <mergeCell ref="B154:C154"/>
    <mergeCell ref="B155:D155"/>
    <mergeCell ref="B175:E175"/>
    <mergeCell ref="B168:D168"/>
    <mergeCell ref="B169:D169"/>
    <mergeCell ref="B40:D40"/>
    <mergeCell ref="B42:D42"/>
    <mergeCell ref="B148:D148"/>
    <mergeCell ref="B149:D149"/>
    <mergeCell ref="B101:D101"/>
    <mergeCell ref="B102:C102"/>
    <mergeCell ref="B136:E136"/>
    <mergeCell ref="B48:E48"/>
    <mergeCell ref="A50:E50"/>
    <mergeCell ref="B129:D129"/>
    <mergeCell ref="B67:D67"/>
    <mergeCell ref="B96:D96"/>
    <mergeCell ref="B97:D97"/>
    <mergeCell ref="B98:D98"/>
    <mergeCell ref="B100:D100"/>
    <mergeCell ref="B68:D68"/>
    <mergeCell ref="B69:D69"/>
    <mergeCell ref="B70:D70"/>
    <mergeCell ref="B94:D94"/>
    <mergeCell ref="B95:D95"/>
    <mergeCell ref="B6:E6"/>
    <mergeCell ref="B130:D130"/>
    <mergeCell ref="B131:D131"/>
    <mergeCell ref="B103:D103"/>
    <mergeCell ref="B106:E106"/>
    <mergeCell ref="B124:D124"/>
    <mergeCell ref="B125:D125"/>
    <mergeCell ref="B126:D126"/>
    <mergeCell ref="B127:D127"/>
    <mergeCell ref="B128:D128"/>
    <mergeCell ref="B105:E105"/>
    <mergeCell ref="B110:E110"/>
    <mergeCell ref="B37:D37"/>
    <mergeCell ref="B36:D36"/>
    <mergeCell ref="B99:D99"/>
    <mergeCell ref="B75:E75"/>
    <mergeCell ref="A2:E2"/>
    <mergeCell ref="B1:E1"/>
    <mergeCell ref="C180:E180"/>
    <mergeCell ref="C182:E182"/>
    <mergeCell ref="B44:C44"/>
    <mergeCell ref="B43:D43"/>
    <mergeCell ref="B71:C71"/>
    <mergeCell ref="B72:D72"/>
    <mergeCell ref="B63:D63"/>
    <mergeCell ref="B64:D64"/>
    <mergeCell ref="B65:D65"/>
    <mergeCell ref="B66:D66"/>
    <mergeCell ref="B45:D45"/>
    <mergeCell ref="B39:D39"/>
    <mergeCell ref="B38:D38"/>
    <mergeCell ref="B41:D41"/>
  </mergeCells>
  <pageMargins left="0.7" right="0.7" top="0.75" bottom="0.75" header="0.3" footer="0.3"/>
  <pageSetup scale="64" fitToHeight="0" orientation="portrait" r:id="rId1"/>
  <rowBreaks count="3" manualBreakCount="3">
    <brk id="49" max="5" man="1"/>
    <brk id="107" max="5" man="1"/>
    <brk id="159"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PARCS Equipment-Pricing</vt:lpstr>
      <vt:lpstr>Base PARCS Project</vt:lpstr>
      <vt:lpstr>OptionalTasks</vt:lpstr>
      <vt:lpstr>'Base PARCS Project'!Print_Area</vt:lpstr>
      <vt:lpstr>OptionalTasks!Print_Area</vt:lpstr>
      <vt:lpstr>'PARCS Equipment-Pricing'!Print_Area</vt:lpstr>
      <vt:lpstr>'Base PARCS Project'!Print_Titles</vt:lpstr>
      <vt:lpstr>'Base PARCS Project'!Proposal_Cost</vt:lpstr>
    </vt:vector>
  </TitlesOfParts>
  <Company>Port of Oakland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Peña</dc:creator>
  <cp:lastModifiedBy>Nickulaus Sioson</cp:lastModifiedBy>
  <cp:lastPrinted>2015-09-11T18:08:55Z</cp:lastPrinted>
  <dcterms:created xsi:type="dcterms:W3CDTF">2015-04-21T23:01:07Z</dcterms:created>
  <dcterms:modified xsi:type="dcterms:W3CDTF">2015-09-11T18:08:59Z</dcterms:modified>
</cp:coreProperties>
</file>